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ory Thompson\gt3 Group Dropbox\Greg Thompson\gt3 Group\Organizations\Memphis School of Excellence\2020 Charter Application\Budget Sections\MSE Budget Models in Excel\"/>
    </mc:Choice>
  </mc:AlternateContent>
  <xr:revisionPtr revIDLastSave="0" documentId="13_ncr:1_{AB905890-6C1F-48F8-86EF-C892330FF549}" xr6:coauthVersionLast="45" xr6:coauthVersionMax="45" xr10:uidLastSave="{00000000-0000-0000-0000-000000000000}"/>
  <bookViews>
    <workbookView xWindow="-120" yWindow="-120" windowWidth="51840" windowHeight="20880" activeTab="1" xr2:uid="{00000000-000D-0000-FFFF-FFFF00000000}"/>
  </bookViews>
  <sheets>
    <sheet name="MSE Middle High Summary" sheetId="1" r:id="rId1"/>
    <sheet name="MSE Middle High Rev&amp;Exp" sheetId="2" r:id="rId2"/>
    <sheet name="2019-2020 Cash Flow Statement" sheetId="3" state="hidden" r:id="rId3"/>
    <sheet name="MSE Middle High Staffing" sheetId="4" r:id="rId4"/>
    <sheet name="Staffing Summary" sheetId="5" r:id="rId5"/>
    <sheet name="Facility" sheetId="6" r:id="rId6"/>
    <sheet name="Share of Network Costs" sheetId="7" r:id="rId7"/>
    <sheet name="2020-2021 Cash Flow Statement" sheetId="9" state="hidden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9" i="9" l="1"/>
  <c r="Q48" i="9"/>
  <c r="Q47" i="9"/>
  <c r="C41" i="9"/>
  <c r="N41" i="9" s="1"/>
  <c r="C40" i="9"/>
  <c r="L40" i="9" s="1"/>
  <c r="L42" i="9" s="1"/>
  <c r="O16" i="9"/>
  <c r="E16" i="9"/>
  <c r="G18" i="7"/>
  <c r="F18" i="7"/>
  <c r="E18" i="7"/>
  <c r="D18" i="7"/>
  <c r="C18" i="7"/>
  <c r="G17" i="7"/>
  <c r="F17" i="7"/>
  <c r="E17" i="7"/>
  <c r="D17" i="7"/>
  <c r="C17" i="7"/>
  <c r="G16" i="7"/>
  <c r="F16" i="7"/>
  <c r="E16" i="7"/>
  <c r="D16" i="7"/>
  <c r="C16" i="7"/>
  <c r="G15" i="7"/>
  <c r="F15" i="7"/>
  <c r="E15" i="7"/>
  <c r="D15" i="7"/>
  <c r="D19" i="7" s="1"/>
  <c r="C15" i="7"/>
  <c r="C11" i="7"/>
  <c r="C10" i="7"/>
  <c r="C9" i="7"/>
  <c r="C8" i="7"/>
  <c r="C7" i="7"/>
  <c r="C6" i="7"/>
  <c r="I9" i="6"/>
  <c r="G9" i="6"/>
  <c r="L9" i="6" s="1"/>
  <c r="F9" i="6"/>
  <c r="K9" i="6" s="1"/>
  <c r="L8" i="6"/>
  <c r="I8" i="6"/>
  <c r="G8" i="6"/>
  <c r="F8" i="6"/>
  <c r="K8" i="6" s="1"/>
  <c r="I7" i="6"/>
  <c r="G7" i="6"/>
  <c r="L7" i="6" s="1"/>
  <c r="F7" i="6"/>
  <c r="K7" i="6" s="1"/>
  <c r="I6" i="6"/>
  <c r="G6" i="6"/>
  <c r="L6" i="6" s="1"/>
  <c r="F6" i="6"/>
  <c r="K6" i="6" s="1"/>
  <c r="K5" i="6"/>
  <c r="I5" i="6"/>
  <c r="L5" i="6" s="1"/>
  <c r="G5" i="6"/>
  <c r="F5" i="6"/>
  <c r="H38" i="5"/>
  <c r="G38" i="5"/>
  <c r="F38" i="5"/>
  <c r="E38" i="5"/>
  <c r="D38" i="5"/>
  <c r="C38" i="5"/>
  <c r="H35" i="5"/>
  <c r="G35" i="5"/>
  <c r="F35" i="5"/>
  <c r="E35" i="5"/>
  <c r="D35" i="5"/>
  <c r="C35" i="5"/>
  <c r="H10" i="5"/>
  <c r="G10" i="5"/>
  <c r="F10" i="5"/>
  <c r="E10" i="5"/>
  <c r="D10" i="5"/>
  <c r="C10" i="5"/>
  <c r="CH81" i="4"/>
  <c r="CH82" i="4" s="1"/>
  <c r="BR81" i="4"/>
  <c r="BR82" i="4" s="1"/>
  <c r="BB81" i="4"/>
  <c r="AL81" i="4"/>
  <c r="AL82" i="4" s="1"/>
  <c r="V81" i="4"/>
  <c r="V82" i="4" s="1"/>
  <c r="F81" i="4"/>
  <c r="F82" i="4" s="1"/>
  <c r="CH80" i="4"/>
  <c r="BR80" i="4"/>
  <c r="BB80" i="4"/>
  <c r="AL80" i="4"/>
  <c r="V80" i="4"/>
  <c r="F80" i="4"/>
  <c r="Y78" i="4"/>
  <c r="I78" i="4"/>
  <c r="CQ76" i="4"/>
  <c r="CO76" i="4"/>
  <c r="CJ76" i="4"/>
  <c r="CG76" i="4"/>
  <c r="CA76" i="4"/>
  <c r="BY76" i="4"/>
  <c r="BT76" i="4"/>
  <c r="BQ76" i="4"/>
  <c r="BK76" i="4"/>
  <c r="BI76" i="4"/>
  <c r="BD76" i="4"/>
  <c r="BA76" i="4"/>
  <c r="AU76" i="4"/>
  <c r="AS76" i="4"/>
  <c r="AP76" i="4"/>
  <c r="AO76" i="4"/>
  <c r="BE76" i="4" s="1"/>
  <c r="AN76" i="4"/>
  <c r="AK76" i="4"/>
  <c r="AE76" i="4"/>
  <c r="AD76" i="4"/>
  <c r="AC76" i="4"/>
  <c r="Z76" i="4"/>
  <c r="AB76" i="4" s="1"/>
  <c r="U76" i="4"/>
  <c r="CQ75" i="4"/>
  <c r="CO75" i="4"/>
  <c r="CJ75" i="4"/>
  <c r="CG75" i="4"/>
  <c r="CA75" i="4"/>
  <c r="BY75" i="4"/>
  <c r="BU75" i="4"/>
  <c r="BT75" i="4"/>
  <c r="BQ75" i="4"/>
  <c r="BK75" i="4"/>
  <c r="BJ75" i="4"/>
  <c r="BI75" i="4"/>
  <c r="BH75" i="4"/>
  <c r="BG75" i="4"/>
  <c r="BF75" i="4"/>
  <c r="BD75" i="4"/>
  <c r="BA75" i="4"/>
  <c r="AK75" i="4"/>
  <c r="U75" i="4"/>
  <c r="CQ74" i="4"/>
  <c r="CO74" i="4"/>
  <c r="CJ74" i="4"/>
  <c r="CG74" i="4"/>
  <c r="CA74" i="4"/>
  <c r="BY74" i="4"/>
  <c r="BT74" i="4"/>
  <c r="BQ74" i="4"/>
  <c r="BK74" i="4"/>
  <c r="BI74" i="4"/>
  <c r="BD74" i="4"/>
  <c r="BA74" i="4"/>
  <c r="AU74" i="4"/>
  <c r="AS74" i="4"/>
  <c r="AO74" i="4"/>
  <c r="AN74" i="4"/>
  <c r="AK74" i="4"/>
  <c r="AE74" i="4"/>
  <c r="AD74" i="4"/>
  <c r="AC74" i="4"/>
  <c r="Z74" i="4"/>
  <c r="AB74" i="4" s="1"/>
  <c r="U74" i="4"/>
  <c r="CQ73" i="4"/>
  <c r="CO73" i="4"/>
  <c r="CJ73" i="4"/>
  <c r="CG73" i="4"/>
  <c r="CA73" i="4"/>
  <c r="BY73" i="4"/>
  <c r="BT73" i="4"/>
  <c r="BU73" i="4" s="1"/>
  <c r="BV73" i="4" s="1"/>
  <c r="BQ73" i="4"/>
  <c r="BK73" i="4"/>
  <c r="BJ73" i="4"/>
  <c r="BI73" i="4"/>
  <c r="BG73" i="4"/>
  <c r="BF73" i="4"/>
  <c r="BH73" i="4" s="1"/>
  <c r="BD73" i="4"/>
  <c r="BA73" i="4"/>
  <c r="AK73" i="4"/>
  <c r="U73" i="4"/>
  <c r="CQ72" i="4"/>
  <c r="CO72" i="4"/>
  <c r="CJ72" i="4"/>
  <c r="CG72" i="4"/>
  <c r="CA72" i="4"/>
  <c r="BY72" i="4"/>
  <c r="BT72" i="4"/>
  <c r="BQ72" i="4"/>
  <c r="BK72" i="4"/>
  <c r="BI72" i="4"/>
  <c r="BD72" i="4"/>
  <c r="BA72" i="4"/>
  <c r="AU72" i="4"/>
  <c r="AS72" i="4"/>
  <c r="AN72" i="4"/>
  <c r="AO72" i="4" s="1"/>
  <c r="AK72" i="4"/>
  <c r="AE72" i="4"/>
  <c r="AD72" i="4"/>
  <c r="AC72" i="4"/>
  <c r="AB72" i="4"/>
  <c r="Z72" i="4"/>
  <c r="AA72" i="4" s="1"/>
  <c r="U72" i="4"/>
  <c r="CQ71" i="4"/>
  <c r="CO71" i="4"/>
  <c r="CJ71" i="4"/>
  <c r="CG71" i="4"/>
  <c r="CA71" i="4"/>
  <c r="BY71" i="4"/>
  <c r="BT71" i="4"/>
  <c r="BU71" i="4" s="1"/>
  <c r="BQ71" i="4"/>
  <c r="BK71" i="4"/>
  <c r="BI71" i="4"/>
  <c r="BF71" i="4"/>
  <c r="BD71" i="4"/>
  <c r="BA71" i="4"/>
  <c r="AK71" i="4"/>
  <c r="U71" i="4"/>
  <c r="CQ70" i="4"/>
  <c r="CO70" i="4"/>
  <c r="CJ70" i="4"/>
  <c r="CG70" i="4"/>
  <c r="CA70" i="4"/>
  <c r="BY70" i="4"/>
  <c r="BT70" i="4"/>
  <c r="BQ70" i="4"/>
  <c r="BK70" i="4"/>
  <c r="BI70" i="4"/>
  <c r="BD70" i="4"/>
  <c r="BA70" i="4"/>
  <c r="AU70" i="4"/>
  <c r="AS70" i="4"/>
  <c r="AO70" i="4"/>
  <c r="AN70" i="4"/>
  <c r="AK70" i="4"/>
  <c r="AE70" i="4"/>
  <c r="AD70" i="4"/>
  <c r="AC70" i="4"/>
  <c r="AB70" i="4"/>
  <c r="AA70" i="4"/>
  <c r="Z70" i="4"/>
  <c r="U70" i="4"/>
  <c r="CQ69" i="4"/>
  <c r="CO69" i="4"/>
  <c r="CJ69" i="4"/>
  <c r="CG69" i="4"/>
  <c r="CA69" i="4"/>
  <c r="BY69" i="4"/>
  <c r="BT69" i="4"/>
  <c r="BQ69" i="4"/>
  <c r="BK69" i="4"/>
  <c r="BI69" i="4"/>
  <c r="BD69" i="4"/>
  <c r="BA69" i="4"/>
  <c r="AU69" i="4"/>
  <c r="AS69" i="4"/>
  <c r="AN69" i="4"/>
  <c r="AO69" i="4" s="1"/>
  <c r="AP69" i="4" s="1"/>
  <c r="AK69" i="4"/>
  <c r="AE69" i="4"/>
  <c r="AD69" i="4"/>
  <c r="AC69" i="4"/>
  <c r="AA69" i="4"/>
  <c r="Z69" i="4"/>
  <c r="AB69" i="4" s="1"/>
  <c r="U69" i="4"/>
  <c r="CG68" i="4"/>
  <c r="BQ68" i="4"/>
  <c r="BA68" i="4"/>
  <c r="AK68" i="4"/>
  <c r="U68" i="4"/>
  <c r="CQ67" i="4"/>
  <c r="CO67" i="4"/>
  <c r="CJ67" i="4"/>
  <c r="CG67" i="4"/>
  <c r="CA67" i="4"/>
  <c r="BY67" i="4"/>
  <c r="BT67" i="4"/>
  <c r="BQ67" i="4"/>
  <c r="BK67" i="4"/>
  <c r="BI67" i="4"/>
  <c r="BD67" i="4"/>
  <c r="BA67" i="4"/>
  <c r="AU67" i="4"/>
  <c r="AS67" i="4"/>
  <c r="AR67" i="4"/>
  <c r="AP67" i="4"/>
  <c r="AO67" i="4"/>
  <c r="BE67" i="4" s="1"/>
  <c r="AN67" i="4"/>
  <c r="AK67" i="4"/>
  <c r="AE67" i="4"/>
  <c r="AC67" i="4"/>
  <c r="Z67" i="4"/>
  <c r="AB67" i="4" s="1"/>
  <c r="U67" i="4"/>
  <c r="CQ66" i="4"/>
  <c r="CO66" i="4"/>
  <c r="CL66" i="4"/>
  <c r="CK66" i="4"/>
  <c r="CJ66" i="4"/>
  <c r="CG66" i="4"/>
  <c r="CA66" i="4"/>
  <c r="BY66" i="4"/>
  <c r="BV66" i="4"/>
  <c r="BX66" i="4" s="1"/>
  <c r="BT66" i="4"/>
  <c r="BQ66" i="4"/>
  <c r="BA66" i="4"/>
  <c r="AK66" i="4"/>
  <c r="U66" i="4"/>
  <c r="CQ65" i="4"/>
  <c r="CO65" i="4"/>
  <c r="CJ65" i="4"/>
  <c r="CG65" i="4"/>
  <c r="CA65" i="4"/>
  <c r="BY65" i="4"/>
  <c r="BT65" i="4"/>
  <c r="BQ65" i="4"/>
  <c r="BK65" i="4"/>
  <c r="BI65" i="4"/>
  <c r="BD65" i="4"/>
  <c r="BA65" i="4"/>
  <c r="AU65" i="4"/>
  <c r="AS65" i="4"/>
  <c r="AN65" i="4"/>
  <c r="AO65" i="4" s="1"/>
  <c r="AK65" i="4"/>
  <c r="AE65" i="4"/>
  <c r="AC65" i="4"/>
  <c r="Z65" i="4"/>
  <c r="U65" i="4"/>
  <c r="CQ64" i="4"/>
  <c r="CO64" i="4"/>
  <c r="CJ64" i="4"/>
  <c r="CG64" i="4"/>
  <c r="CA64" i="4"/>
  <c r="BY64" i="4"/>
  <c r="BT64" i="4"/>
  <c r="BQ64" i="4"/>
  <c r="BK64" i="4"/>
  <c r="BI64" i="4"/>
  <c r="BE64" i="4"/>
  <c r="BD64" i="4"/>
  <c r="BA64" i="4"/>
  <c r="AU64" i="4"/>
  <c r="AT64" i="4"/>
  <c r="AS64" i="4"/>
  <c r="AR64" i="4"/>
  <c r="AO64" i="4"/>
  <c r="AP64" i="4" s="1"/>
  <c r="AQ64" i="4" s="1"/>
  <c r="AN64" i="4"/>
  <c r="AK64" i="4"/>
  <c r="AE64" i="4"/>
  <c r="AD64" i="4"/>
  <c r="AC64" i="4"/>
  <c r="AB64" i="4"/>
  <c r="AA64" i="4"/>
  <c r="Z64" i="4"/>
  <c r="U64" i="4"/>
  <c r="CQ63" i="4"/>
  <c r="CO63" i="4"/>
  <c r="CJ63" i="4"/>
  <c r="CG63" i="4"/>
  <c r="CA63" i="4"/>
  <c r="BY63" i="4"/>
  <c r="BT63" i="4"/>
  <c r="BQ63" i="4"/>
  <c r="BK63" i="4"/>
  <c r="BI63" i="4"/>
  <c r="BD63" i="4"/>
  <c r="BA63" i="4"/>
  <c r="AU63" i="4"/>
  <c r="AS63" i="4"/>
  <c r="AN63" i="4"/>
  <c r="AO63" i="4" s="1"/>
  <c r="AK63" i="4"/>
  <c r="AE63" i="4"/>
  <c r="AC63" i="4"/>
  <c r="Z63" i="4"/>
  <c r="U63" i="4"/>
  <c r="CQ62" i="4"/>
  <c r="CO62" i="4"/>
  <c r="CJ62" i="4"/>
  <c r="CG62" i="4"/>
  <c r="CA62" i="4"/>
  <c r="BY62" i="4"/>
  <c r="BV62" i="4"/>
  <c r="BT62" i="4"/>
  <c r="BU62" i="4" s="1"/>
  <c r="CK62" i="4" s="1"/>
  <c r="CL62" i="4" s="1"/>
  <c r="BQ62" i="4"/>
  <c r="BK62" i="4"/>
  <c r="BI62" i="4"/>
  <c r="BH62" i="4"/>
  <c r="BF62" i="4"/>
  <c r="BG62" i="4" s="1"/>
  <c r="BD62" i="4"/>
  <c r="BA62" i="4"/>
  <c r="AK62" i="4"/>
  <c r="U62" i="4"/>
  <c r="CQ61" i="4"/>
  <c r="CO61" i="4"/>
  <c r="CJ61" i="4"/>
  <c r="CG61" i="4"/>
  <c r="CA61" i="4"/>
  <c r="BY61" i="4"/>
  <c r="BT61" i="4"/>
  <c r="BQ61" i="4"/>
  <c r="BK61" i="4"/>
  <c r="BI61" i="4"/>
  <c r="BD61" i="4"/>
  <c r="BA61" i="4"/>
  <c r="AU61" i="4"/>
  <c r="AS61" i="4"/>
  <c r="AO61" i="4"/>
  <c r="BE61" i="4" s="1"/>
  <c r="AN61" i="4"/>
  <c r="AK61" i="4"/>
  <c r="AE61" i="4"/>
  <c r="AD61" i="4"/>
  <c r="AC61" i="4"/>
  <c r="AB61" i="4"/>
  <c r="Z61" i="4"/>
  <c r="AA61" i="4" s="1"/>
  <c r="U61" i="4"/>
  <c r="CG60" i="4"/>
  <c r="BQ60" i="4"/>
  <c r="BA60" i="4"/>
  <c r="AK60" i="4"/>
  <c r="U60" i="4"/>
  <c r="CQ59" i="4"/>
  <c r="CO59" i="4"/>
  <c r="CN59" i="4"/>
  <c r="CL59" i="4"/>
  <c r="CM59" i="4" s="1"/>
  <c r="CJ59" i="4"/>
  <c r="CG59" i="4"/>
  <c r="BQ59" i="4"/>
  <c r="BA59" i="4"/>
  <c r="AK59" i="4"/>
  <c r="U59" i="4"/>
  <c r="CQ58" i="4"/>
  <c r="CO58" i="4"/>
  <c r="CJ58" i="4"/>
  <c r="CK58" i="4" s="1"/>
  <c r="CL58" i="4" s="1"/>
  <c r="CG58" i="4"/>
  <c r="CA58" i="4"/>
  <c r="BZ58" i="4"/>
  <c r="BY58" i="4"/>
  <c r="BX58" i="4"/>
  <c r="BW58" i="4"/>
  <c r="BV58" i="4"/>
  <c r="BT58" i="4"/>
  <c r="BQ58" i="4"/>
  <c r="BA58" i="4"/>
  <c r="AK58" i="4"/>
  <c r="U58" i="4"/>
  <c r="CQ57" i="4"/>
  <c r="CO57" i="4"/>
  <c r="CJ57" i="4"/>
  <c r="CG57" i="4"/>
  <c r="CA57" i="4"/>
  <c r="BY57" i="4"/>
  <c r="BT57" i="4"/>
  <c r="BQ57" i="4"/>
  <c r="BK57" i="4"/>
  <c r="BI57" i="4"/>
  <c r="BD57" i="4"/>
  <c r="BE57" i="4" s="1"/>
  <c r="BA57" i="4"/>
  <c r="AU57" i="4"/>
  <c r="AS57" i="4"/>
  <c r="AP57" i="4"/>
  <c r="AT57" i="4" s="1"/>
  <c r="AN57" i="4"/>
  <c r="AK57" i="4"/>
  <c r="U57" i="4"/>
  <c r="CQ56" i="4"/>
  <c r="CO56" i="4"/>
  <c r="CJ56" i="4"/>
  <c r="CG56" i="4"/>
  <c r="CA56" i="4"/>
  <c r="BY56" i="4"/>
  <c r="BT56" i="4"/>
  <c r="BQ56" i="4"/>
  <c r="BK56" i="4"/>
  <c r="BI56" i="4"/>
  <c r="BD56" i="4"/>
  <c r="BA56" i="4"/>
  <c r="AU56" i="4"/>
  <c r="AS56" i="4"/>
  <c r="AN56" i="4"/>
  <c r="AO56" i="4" s="1"/>
  <c r="AK56" i="4"/>
  <c r="AE56" i="4"/>
  <c r="AC56" i="4"/>
  <c r="AA56" i="4"/>
  <c r="Z56" i="4"/>
  <c r="AD56" i="4" s="1"/>
  <c r="U56" i="4"/>
  <c r="CQ55" i="4"/>
  <c r="CO55" i="4"/>
  <c r="CJ55" i="4"/>
  <c r="CG55" i="4"/>
  <c r="CA55" i="4"/>
  <c r="BY55" i="4"/>
  <c r="BT55" i="4"/>
  <c r="BQ55" i="4"/>
  <c r="BK55" i="4"/>
  <c r="BI55" i="4"/>
  <c r="BD55" i="4"/>
  <c r="BA55" i="4"/>
  <c r="AU55" i="4"/>
  <c r="AS55" i="4"/>
  <c r="AP55" i="4"/>
  <c r="AO55" i="4"/>
  <c r="BE55" i="4" s="1"/>
  <c r="AN55" i="4"/>
  <c r="AK55" i="4"/>
  <c r="AE55" i="4"/>
  <c r="AC55" i="4"/>
  <c r="Z55" i="4"/>
  <c r="AD55" i="4" s="1"/>
  <c r="U55" i="4"/>
  <c r="CG54" i="4"/>
  <c r="BQ54" i="4"/>
  <c r="BA54" i="4"/>
  <c r="AK54" i="4"/>
  <c r="U54" i="4"/>
  <c r="CQ53" i="4"/>
  <c r="CO53" i="4"/>
  <c r="CL53" i="4"/>
  <c r="CP53" i="4" s="1"/>
  <c r="CJ53" i="4"/>
  <c r="CG53" i="4"/>
  <c r="BQ53" i="4"/>
  <c r="BA53" i="4"/>
  <c r="AK53" i="4"/>
  <c r="U53" i="4"/>
  <c r="CQ52" i="4"/>
  <c r="CO52" i="4"/>
  <c r="CJ52" i="4"/>
  <c r="CK52" i="4" s="1"/>
  <c r="CL52" i="4" s="1"/>
  <c r="CG52" i="4"/>
  <c r="CA52" i="4"/>
  <c r="BZ52" i="4"/>
  <c r="BY52" i="4"/>
  <c r="BX52" i="4"/>
  <c r="BW52" i="4"/>
  <c r="BV52" i="4"/>
  <c r="BT52" i="4"/>
  <c r="BQ52" i="4"/>
  <c r="BA52" i="4"/>
  <c r="AK52" i="4"/>
  <c r="U52" i="4"/>
  <c r="CQ51" i="4"/>
  <c r="CO51" i="4"/>
  <c r="CJ51" i="4"/>
  <c r="CG51" i="4"/>
  <c r="CA51" i="4"/>
  <c r="BY51" i="4"/>
  <c r="BT51" i="4"/>
  <c r="BQ51" i="4"/>
  <c r="BK51" i="4"/>
  <c r="BI51" i="4"/>
  <c r="BD51" i="4"/>
  <c r="BE51" i="4" s="1"/>
  <c r="BA51" i="4"/>
  <c r="AU51" i="4"/>
  <c r="AS51" i="4"/>
  <c r="AP51" i="4"/>
  <c r="AN51" i="4"/>
  <c r="AK51" i="4"/>
  <c r="U51" i="4"/>
  <c r="CQ50" i="4"/>
  <c r="CO50" i="4"/>
  <c r="CJ50" i="4"/>
  <c r="CG50" i="4"/>
  <c r="CA50" i="4"/>
  <c r="BY50" i="4"/>
  <c r="BT50" i="4"/>
  <c r="BQ50" i="4"/>
  <c r="BM50" i="4"/>
  <c r="BK50" i="4"/>
  <c r="BI50" i="4"/>
  <c r="BE50" i="4"/>
  <c r="BD50" i="4"/>
  <c r="BA50" i="4"/>
  <c r="AU50" i="4"/>
  <c r="AT50" i="4"/>
  <c r="AS50" i="4"/>
  <c r="AO50" i="4"/>
  <c r="AP50" i="4" s="1"/>
  <c r="AN50" i="4"/>
  <c r="AK50" i="4"/>
  <c r="AE50" i="4"/>
  <c r="AD50" i="4"/>
  <c r="AC50" i="4"/>
  <c r="AB50" i="4"/>
  <c r="AA50" i="4"/>
  <c r="Z50" i="4"/>
  <c r="U50" i="4"/>
  <c r="CQ49" i="4"/>
  <c r="CO49" i="4"/>
  <c r="CJ49" i="4"/>
  <c r="CG49" i="4"/>
  <c r="CA49" i="4"/>
  <c r="BY49" i="4"/>
  <c r="BT49" i="4"/>
  <c r="BQ49" i="4"/>
  <c r="BL49" i="4"/>
  <c r="BK49" i="4"/>
  <c r="BI49" i="4"/>
  <c r="BD49" i="4"/>
  <c r="BA49" i="4"/>
  <c r="AU49" i="4"/>
  <c r="AS49" i="4"/>
  <c r="AN49" i="4"/>
  <c r="AO49" i="4" s="1"/>
  <c r="AK49" i="4"/>
  <c r="AE49" i="4"/>
  <c r="AC49" i="4"/>
  <c r="Z49" i="4"/>
  <c r="U49" i="4"/>
  <c r="CG48" i="4"/>
  <c r="BQ48" i="4"/>
  <c r="BA48" i="4"/>
  <c r="AK48" i="4"/>
  <c r="U48" i="4"/>
  <c r="CQ47" i="4"/>
  <c r="CO47" i="4"/>
  <c r="CL47" i="4"/>
  <c r="CJ47" i="4"/>
  <c r="CG47" i="4"/>
  <c r="BQ47" i="4"/>
  <c r="BA47" i="4"/>
  <c r="AK47" i="4"/>
  <c r="U47" i="4"/>
  <c r="CQ46" i="4"/>
  <c r="CO46" i="4"/>
  <c r="CL46" i="4"/>
  <c r="CK46" i="4"/>
  <c r="CJ46" i="4"/>
  <c r="CG46" i="4"/>
  <c r="CA46" i="4"/>
  <c r="BY46" i="4"/>
  <c r="BV46" i="4"/>
  <c r="BZ46" i="4" s="1"/>
  <c r="BT46" i="4"/>
  <c r="BQ46" i="4"/>
  <c r="BA46" i="4"/>
  <c r="AK46" i="4"/>
  <c r="U46" i="4"/>
  <c r="CQ45" i="4"/>
  <c r="CO45" i="4"/>
  <c r="CJ45" i="4"/>
  <c r="CG45" i="4"/>
  <c r="CA45" i="4"/>
  <c r="BY45" i="4"/>
  <c r="BT45" i="4"/>
  <c r="BU45" i="4" s="1"/>
  <c r="BQ45" i="4"/>
  <c r="BM45" i="4"/>
  <c r="BL45" i="4"/>
  <c r="BK45" i="4"/>
  <c r="BI45" i="4"/>
  <c r="BH45" i="4"/>
  <c r="BG45" i="4"/>
  <c r="BF45" i="4"/>
  <c r="BJ45" i="4" s="1"/>
  <c r="BD45" i="4"/>
  <c r="BA45" i="4"/>
  <c r="AK45" i="4"/>
  <c r="U45" i="4"/>
  <c r="CQ44" i="4"/>
  <c r="CO44" i="4"/>
  <c r="CJ44" i="4"/>
  <c r="CG44" i="4"/>
  <c r="CA44" i="4"/>
  <c r="BY44" i="4"/>
  <c r="BT44" i="4"/>
  <c r="BQ44" i="4"/>
  <c r="BL44" i="4"/>
  <c r="BK44" i="4"/>
  <c r="BI44" i="4"/>
  <c r="BD44" i="4"/>
  <c r="BE44" i="4" s="1"/>
  <c r="BA44" i="4"/>
  <c r="AU44" i="4"/>
  <c r="AT44" i="4"/>
  <c r="AS44" i="4"/>
  <c r="AP44" i="4"/>
  <c r="AR44" i="4" s="1"/>
  <c r="AN44" i="4"/>
  <c r="AK44" i="4"/>
  <c r="U44" i="4"/>
  <c r="CQ43" i="4"/>
  <c r="CO43" i="4"/>
  <c r="CJ43" i="4"/>
  <c r="CG43" i="4"/>
  <c r="CA43" i="4"/>
  <c r="BY43" i="4"/>
  <c r="BT43" i="4"/>
  <c r="BQ43" i="4"/>
  <c r="BK43" i="4"/>
  <c r="BI43" i="4"/>
  <c r="BD43" i="4"/>
  <c r="BA43" i="4"/>
  <c r="AU43" i="4"/>
  <c r="AS43" i="4"/>
  <c r="AP43" i="4"/>
  <c r="AO43" i="4"/>
  <c r="BE43" i="4" s="1"/>
  <c r="AN43" i="4"/>
  <c r="AK43" i="4"/>
  <c r="AE43" i="4"/>
  <c r="AD43" i="4"/>
  <c r="AC43" i="4"/>
  <c r="AA43" i="4"/>
  <c r="Z43" i="4"/>
  <c r="AB43" i="4" s="1"/>
  <c r="U43" i="4"/>
  <c r="CQ42" i="4"/>
  <c r="CO42" i="4"/>
  <c r="CJ42" i="4"/>
  <c r="CG42" i="4"/>
  <c r="CA42" i="4"/>
  <c r="BY42" i="4"/>
  <c r="BT42" i="4"/>
  <c r="BQ42" i="4"/>
  <c r="BK42" i="4"/>
  <c r="BI42" i="4"/>
  <c r="BD42" i="4"/>
  <c r="BA42" i="4"/>
  <c r="AU42" i="4"/>
  <c r="AS42" i="4"/>
  <c r="AN42" i="4"/>
  <c r="AO42" i="4" s="1"/>
  <c r="AK42" i="4"/>
  <c r="AE42" i="4"/>
  <c r="AD42" i="4"/>
  <c r="AC42" i="4"/>
  <c r="Z42" i="4"/>
  <c r="AB42" i="4" s="1"/>
  <c r="U42" i="4"/>
  <c r="CQ41" i="4"/>
  <c r="CO41" i="4"/>
  <c r="CJ41" i="4"/>
  <c r="CG41" i="4"/>
  <c r="CB41" i="4"/>
  <c r="CA41" i="4"/>
  <c r="BY41" i="4"/>
  <c r="BT41" i="4"/>
  <c r="BQ41" i="4"/>
  <c r="BK41" i="4"/>
  <c r="BI41" i="4"/>
  <c r="BD41" i="4"/>
  <c r="BA41" i="4"/>
  <c r="AV41" i="4"/>
  <c r="AU41" i="4"/>
  <c r="AS41" i="4"/>
  <c r="AN41" i="4"/>
  <c r="AO41" i="4" s="1"/>
  <c r="AK41" i="4"/>
  <c r="AE41" i="4"/>
  <c r="AC41" i="4"/>
  <c r="AB41" i="4"/>
  <c r="AA41" i="4"/>
  <c r="Z41" i="4"/>
  <c r="AD41" i="4" s="1"/>
  <c r="U41" i="4"/>
  <c r="CG40" i="4"/>
  <c r="BQ40" i="4"/>
  <c r="BA40" i="4"/>
  <c r="AK40" i="4"/>
  <c r="U40" i="4"/>
  <c r="CQ39" i="4"/>
  <c r="CO39" i="4"/>
  <c r="CN39" i="4"/>
  <c r="CM39" i="4"/>
  <c r="CL39" i="4"/>
  <c r="CP39" i="4" s="1"/>
  <c r="CJ39" i="4"/>
  <c r="CG39" i="4"/>
  <c r="BQ39" i="4"/>
  <c r="BA39" i="4"/>
  <c r="AK39" i="4"/>
  <c r="U39" i="4"/>
  <c r="CQ38" i="4"/>
  <c r="CO38" i="4"/>
  <c r="CK38" i="4"/>
  <c r="CL38" i="4" s="1"/>
  <c r="CJ38" i="4"/>
  <c r="CG38" i="4"/>
  <c r="CA38" i="4"/>
  <c r="BY38" i="4"/>
  <c r="BV38" i="4"/>
  <c r="BT38" i="4"/>
  <c r="BQ38" i="4"/>
  <c r="BA38" i="4"/>
  <c r="AK38" i="4"/>
  <c r="U38" i="4"/>
  <c r="CQ37" i="4"/>
  <c r="CO37" i="4"/>
  <c r="CJ37" i="4"/>
  <c r="CG37" i="4"/>
  <c r="CA37" i="4"/>
  <c r="BY37" i="4"/>
  <c r="BT37" i="4"/>
  <c r="BU37" i="4" s="1"/>
  <c r="BQ37" i="4"/>
  <c r="BM37" i="4"/>
  <c r="BL37" i="4"/>
  <c r="BK37" i="4"/>
  <c r="BI37" i="4"/>
  <c r="BG37" i="4"/>
  <c r="BF37" i="4"/>
  <c r="BJ37" i="4" s="1"/>
  <c r="BD37" i="4"/>
  <c r="BA37" i="4"/>
  <c r="AK37" i="4"/>
  <c r="U37" i="4"/>
  <c r="CQ36" i="4"/>
  <c r="CO36" i="4"/>
  <c r="CJ36" i="4"/>
  <c r="CG36" i="4"/>
  <c r="CA36" i="4"/>
  <c r="BY36" i="4"/>
  <c r="BT36" i="4"/>
  <c r="BQ36" i="4"/>
  <c r="BM36" i="4"/>
  <c r="BL36" i="4"/>
  <c r="BK36" i="4"/>
  <c r="BI36" i="4"/>
  <c r="BE36" i="4"/>
  <c r="BD36" i="4"/>
  <c r="BA36" i="4"/>
  <c r="AU36" i="4"/>
  <c r="AS36" i="4"/>
  <c r="AP36" i="4"/>
  <c r="AN36" i="4"/>
  <c r="AK36" i="4"/>
  <c r="U36" i="4"/>
  <c r="CQ35" i="4"/>
  <c r="CO35" i="4"/>
  <c r="CJ35" i="4"/>
  <c r="CG35" i="4"/>
  <c r="CA35" i="4"/>
  <c r="BY35" i="4"/>
  <c r="BT35" i="4"/>
  <c r="BQ35" i="4"/>
  <c r="BM35" i="4"/>
  <c r="BK35" i="4"/>
  <c r="BI35" i="4"/>
  <c r="BD35" i="4"/>
  <c r="BA35" i="4"/>
  <c r="AU35" i="4"/>
  <c r="AS35" i="4"/>
  <c r="AO35" i="4"/>
  <c r="BE35" i="4" s="1"/>
  <c r="AN35" i="4"/>
  <c r="AK35" i="4"/>
  <c r="AE35" i="4"/>
  <c r="AD35" i="4"/>
  <c r="AC35" i="4"/>
  <c r="AA35" i="4"/>
  <c r="Z35" i="4"/>
  <c r="AB35" i="4" s="1"/>
  <c r="U35" i="4"/>
  <c r="CQ34" i="4"/>
  <c r="CO34" i="4"/>
  <c r="CJ34" i="4"/>
  <c r="CG34" i="4"/>
  <c r="CA34" i="4"/>
  <c r="BY34" i="4"/>
  <c r="BT34" i="4"/>
  <c r="BQ34" i="4"/>
  <c r="BL34" i="4"/>
  <c r="BK34" i="4"/>
  <c r="BI34" i="4"/>
  <c r="BD34" i="4"/>
  <c r="BA34" i="4"/>
  <c r="AV34" i="4"/>
  <c r="AU34" i="4"/>
  <c r="AS34" i="4"/>
  <c r="AO34" i="4"/>
  <c r="AN34" i="4"/>
  <c r="AK34" i="4"/>
  <c r="AE34" i="4"/>
  <c r="AC34" i="4"/>
  <c r="Z34" i="4"/>
  <c r="U34" i="4"/>
  <c r="CQ33" i="4"/>
  <c r="CO33" i="4"/>
  <c r="CJ33" i="4"/>
  <c r="CG33" i="4"/>
  <c r="CA33" i="4"/>
  <c r="BY33" i="4"/>
  <c r="BT33" i="4"/>
  <c r="BQ33" i="4"/>
  <c r="BK33" i="4"/>
  <c r="BI33" i="4"/>
  <c r="BD33" i="4"/>
  <c r="BA33" i="4"/>
  <c r="AV33" i="4"/>
  <c r="AU33" i="4"/>
  <c r="AS33" i="4"/>
  <c r="AN33" i="4"/>
  <c r="AO33" i="4" s="1"/>
  <c r="AK33" i="4"/>
  <c r="AE33" i="4"/>
  <c r="AD33" i="4"/>
  <c r="AC33" i="4"/>
  <c r="AB33" i="4"/>
  <c r="Z33" i="4"/>
  <c r="AA33" i="4" s="1"/>
  <c r="U33" i="4"/>
  <c r="CQ32" i="4"/>
  <c r="CO32" i="4"/>
  <c r="CJ32" i="4"/>
  <c r="CG32" i="4"/>
  <c r="CA32" i="4"/>
  <c r="BY32" i="4"/>
  <c r="BT32" i="4"/>
  <c r="BQ32" i="4"/>
  <c r="BM32" i="4"/>
  <c r="BK32" i="4"/>
  <c r="BI32" i="4"/>
  <c r="BE32" i="4"/>
  <c r="BU32" i="4" s="1"/>
  <c r="BD32" i="4"/>
  <c r="BA32" i="4"/>
  <c r="AU32" i="4"/>
  <c r="AS32" i="4"/>
  <c r="AO32" i="4"/>
  <c r="AP32" i="4" s="1"/>
  <c r="AR32" i="4" s="1"/>
  <c r="AN32" i="4"/>
  <c r="AK32" i="4"/>
  <c r="AF32" i="4"/>
  <c r="AE32" i="4"/>
  <c r="AD32" i="4"/>
  <c r="AC32" i="4"/>
  <c r="AB32" i="4"/>
  <c r="AA32" i="4"/>
  <c r="Z32" i="4"/>
  <c r="U32" i="4"/>
  <c r="CQ31" i="4"/>
  <c r="CO31" i="4"/>
  <c r="CJ31" i="4"/>
  <c r="CG31" i="4"/>
  <c r="CB31" i="4"/>
  <c r="CA31" i="4"/>
  <c r="BY31" i="4"/>
  <c r="BT31" i="4"/>
  <c r="BQ31" i="4"/>
  <c r="BM31" i="4"/>
  <c r="BL31" i="4"/>
  <c r="BK31" i="4"/>
  <c r="BI31" i="4"/>
  <c r="BD31" i="4"/>
  <c r="BA31" i="4"/>
  <c r="AV31" i="4"/>
  <c r="AU31" i="4"/>
  <c r="AS31" i="4"/>
  <c r="AN31" i="4"/>
  <c r="AO31" i="4" s="1"/>
  <c r="BE31" i="4" s="1"/>
  <c r="AK31" i="4"/>
  <c r="AE31" i="4"/>
  <c r="AC31" i="4"/>
  <c r="AA31" i="4"/>
  <c r="Z31" i="4"/>
  <c r="U31" i="4"/>
  <c r="O31" i="4"/>
  <c r="M31" i="4"/>
  <c r="J31" i="4"/>
  <c r="CQ30" i="4"/>
  <c r="CO30" i="4"/>
  <c r="CJ30" i="4"/>
  <c r="CK30" i="4" s="1"/>
  <c r="CL30" i="4" s="1"/>
  <c r="CG30" i="4"/>
  <c r="CA30" i="4"/>
  <c r="BZ30" i="4"/>
  <c r="BY30" i="4"/>
  <c r="BX30" i="4"/>
  <c r="BV30" i="4"/>
  <c r="BW30" i="4" s="1"/>
  <c r="BT30" i="4"/>
  <c r="BQ30" i="4"/>
  <c r="BA30" i="4"/>
  <c r="AK30" i="4"/>
  <c r="U30" i="4"/>
  <c r="CQ29" i="4"/>
  <c r="CO29" i="4"/>
  <c r="CJ29" i="4"/>
  <c r="CG29" i="4"/>
  <c r="CA29" i="4"/>
  <c r="BY29" i="4"/>
  <c r="BT29" i="4"/>
  <c r="BQ29" i="4"/>
  <c r="BL29" i="4"/>
  <c r="BK29" i="4"/>
  <c r="BI29" i="4"/>
  <c r="BD29" i="4"/>
  <c r="BA29" i="4"/>
  <c r="AU29" i="4"/>
  <c r="AS29" i="4"/>
  <c r="AN29" i="4"/>
  <c r="AO29" i="4" s="1"/>
  <c r="BE29" i="4" s="1"/>
  <c r="BU29" i="4" s="1"/>
  <c r="AK29" i="4"/>
  <c r="AE29" i="4"/>
  <c r="AC29" i="4"/>
  <c r="Z29" i="4"/>
  <c r="U29" i="4"/>
  <c r="CQ28" i="4"/>
  <c r="CO28" i="4"/>
  <c r="CJ28" i="4"/>
  <c r="CG28" i="4"/>
  <c r="CA28" i="4"/>
  <c r="BY28" i="4"/>
  <c r="BT28" i="4"/>
  <c r="BQ28" i="4"/>
  <c r="BM28" i="4"/>
  <c r="BK28" i="4"/>
  <c r="BI28" i="4"/>
  <c r="BE28" i="4"/>
  <c r="BD28" i="4"/>
  <c r="BA28" i="4"/>
  <c r="AU28" i="4"/>
  <c r="AS28" i="4"/>
  <c r="AO28" i="4"/>
  <c r="AP28" i="4" s="1"/>
  <c r="AN28" i="4"/>
  <c r="AK28" i="4"/>
  <c r="AE28" i="4"/>
  <c r="AD28" i="4"/>
  <c r="AC28" i="4"/>
  <c r="AB28" i="4"/>
  <c r="AA28" i="4"/>
  <c r="Z28" i="4"/>
  <c r="U28" i="4"/>
  <c r="CQ27" i="4"/>
  <c r="CO27" i="4"/>
  <c r="CJ27" i="4"/>
  <c r="CG27" i="4"/>
  <c r="CA27" i="4"/>
  <c r="BY27" i="4"/>
  <c r="BT27" i="4"/>
  <c r="BQ27" i="4"/>
  <c r="BL27" i="4"/>
  <c r="BK27" i="4"/>
  <c r="BI27" i="4"/>
  <c r="BD27" i="4"/>
  <c r="BA27" i="4"/>
  <c r="AW27" i="4"/>
  <c r="AV27" i="4"/>
  <c r="AU27" i="4"/>
  <c r="AS27" i="4"/>
  <c r="AO27" i="4"/>
  <c r="AN27" i="4"/>
  <c r="AK27" i="4"/>
  <c r="AE27" i="4"/>
  <c r="AC27" i="4"/>
  <c r="Z27" i="4"/>
  <c r="U27" i="4"/>
  <c r="CQ26" i="4"/>
  <c r="CO26" i="4"/>
  <c r="CM26" i="4"/>
  <c r="CK26" i="4"/>
  <c r="CL26" i="4" s="1"/>
  <c r="CJ26" i="4"/>
  <c r="CG26" i="4"/>
  <c r="CA26" i="4"/>
  <c r="BY26" i="4"/>
  <c r="BV26" i="4"/>
  <c r="BT26" i="4"/>
  <c r="BQ26" i="4"/>
  <c r="BK26" i="4"/>
  <c r="BI26" i="4"/>
  <c r="BG26" i="4"/>
  <c r="BF26" i="4"/>
  <c r="BD26" i="4"/>
  <c r="BA26" i="4"/>
  <c r="AV26" i="4"/>
  <c r="AU26" i="4"/>
  <c r="AS26" i="4"/>
  <c r="AR26" i="4"/>
  <c r="AP26" i="4"/>
  <c r="AN26" i="4"/>
  <c r="AO26" i="4" s="1"/>
  <c r="BE26" i="4" s="1"/>
  <c r="BU26" i="4" s="1"/>
  <c r="AK26" i="4"/>
  <c r="AE26" i="4"/>
  <c r="AD26" i="4"/>
  <c r="AC26" i="4"/>
  <c r="AB26" i="4"/>
  <c r="Z26" i="4"/>
  <c r="AA26" i="4" s="1"/>
  <c r="U26" i="4"/>
  <c r="CR25" i="4"/>
  <c r="CQ25" i="4"/>
  <c r="CQ78" i="4" s="1"/>
  <c r="CO25" i="4"/>
  <c r="CJ25" i="4"/>
  <c r="CG25" i="4"/>
  <c r="CA25" i="4"/>
  <c r="CA78" i="4" s="1"/>
  <c r="BY25" i="4"/>
  <c r="BT25" i="4"/>
  <c r="BQ25" i="4"/>
  <c r="BM25" i="4"/>
  <c r="BK25" i="4"/>
  <c r="BI25" i="4"/>
  <c r="BF25" i="4"/>
  <c r="BE25" i="4"/>
  <c r="BD25" i="4"/>
  <c r="BA25" i="4"/>
  <c r="AW25" i="4"/>
  <c r="AV25" i="4"/>
  <c r="AU25" i="4"/>
  <c r="AS25" i="4"/>
  <c r="AO25" i="4"/>
  <c r="AN25" i="4"/>
  <c r="AK25" i="4"/>
  <c r="AE25" i="4"/>
  <c r="AD25" i="4"/>
  <c r="AC25" i="4"/>
  <c r="AB25" i="4"/>
  <c r="AA25" i="4"/>
  <c r="Z25" i="4"/>
  <c r="U25" i="4"/>
  <c r="Q25" i="4"/>
  <c r="Q78" i="4" s="1"/>
  <c r="P25" i="4"/>
  <c r="P78" i="4" s="1"/>
  <c r="O25" i="4"/>
  <c r="O78" i="4" s="1"/>
  <c r="N25" i="4"/>
  <c r="M25" i="4"/>
  <c r="L25" i="4"/>
  <c r="K25" i="4"/>
  <c r="J25" i="4"/>
  <c r="CS10" i="4"/>
  <c r="CS27" i="4" s="1"/>
  <c r="CR10" i="4"/>
  <c r="CC10" i="4"/>
  <c r="CC25" i="4" s="1"/>
  <c r="CB10" i="4"/>
  <c r="CB35" i="4" s="1"/>
  <c r="BM10" i="4"/>
  <c r="BM34" i="4" s="1"/>
  <c r="BL10" i="4"/>
  <c r="BL35" i="4" s="1"/>
  <c r="AW10" i="4"/>
  <c r="AW34" i="4" s="1"/>
  <c r="AV10" i="4"/>
  <c r="AV36" i="4" s="1"/>
  <c r="AG10" i="4"/>
  <c r="AF10" i="4"/>
  <c r="Q10" i="4"/>
  <c r="Q31" i="4" s="1"/>
  <c r="P10" i="4"/>
  <c r="P31" i="4" s="1"/>
  <c r="O77" i="3"/>
  <c r="I67" i="3"/>
  <c r="I64" i="3"/>
  <c r="Q58" i="3"/>
  <c r="C54" i="3"/>
  <c r="F54" i="3" s="1"/>
  <c r="Q54" i="3" s="1"/>
  <c r="I51" i="3"/>
  <c r="Q49" i="3"/>
  <c r="Q48" i="3"/>
  <c r="Q47" i="3"/>
  <c r="E42" i="3"/>
  <c r="O41" i="3"/>
  <c r="K41" i="3"/>
  <c r="J41" i="3"/>
  <c r="G41" i="3"/>
  <c r="F41" i="3"/>
  <c r="C41" i="3"/>
  <c r="I41" i="3" s="1"/>
  <c r="P40" i="3"/>
  <c r="P42" i="3" s="1"/>
  <c r="M40" i="3"/>
  <c r="M42" i="3" s="1"/>
  <c r="E40" i="3"/>
  <c r="Q40" i="3" s="1"/>
  <c r="Q42" i="3" s="1"/>
  <c r="C40" i="3"/>
  <c r="I32" i="3"/>
  <c r="C32" i="3"/>
  <c r="P32" i="3" s="1"/>
  <c r="K31" i="3"/>
  <c r="C31" i="3"/>
  <c r="O31" i="3" s="1"/>
  <c r="L30" i="3"/>
  <c r="F30" i="3"/>
  <c r="C30" i="3"/>
  <c r="M30" i="3" s="1"/>
  <c r="C29" i="3"/>
  <c r="N29" i="3" s="1"/>
  <c r="O16" i="3"/>
  <c r="E16" i="3"/>
  <c r="U133" i="2"/>
  <c r="R133" i="2"/>
  <c r="O133" i="2"/>
  <c r="L133" i="2"/>
  <c r="I133" i="2"/>
  <c r="F133" i="2"/>
  <c r="U132" i="2"/>
  <c r="R132" i="2"/>
  <c r="O132" i="2"/>
  <c r="L132" i="2"/>
  <c r="I132" i="2"/>
  <c r="F132" i="2"/>
  <c r="U131" i="2"/>
  <c r="R131" i="2"/>
  <c r="O131" i="2"/>
  <c r="L131" i="2"/>
  <c r="I131" i="2"/>
  <c r="F131" i="2"/>
  <c r="U130" i="2"/>
  <c r="R130" i="2"/>
  <c r="O130" i="2"/>
  <c r="O134" i="2" s="1"/>
  <c r="L29" i="1" s="1"/>
  <c r="L130" i="2"/>
  <c r="L134" i="2" s="1"/>
  <c r="I29" i="1" s="1"/>
  <c r="I130" i="2"/>
  <c r="C82" i="9" s="1"/>
  <c r="F130" i="2"/>
  <c r="C82" i="3" s="1"/>
  <c r="E82" i="3" s="1"/>
  <c r="U129" i="2"/>
  <c r="U134" i="2" s="1"/>
  <c r="R29" i="1" s="1"/>
  <c r="R129" i="2"/>
  <c r="R134" i="2" s="1"/>
  <c r="O29" i="1" s="1"/>
  <c r="O129" i="2"/>
  <c r="L129" i="2"/>
  <c r="I129" i="2"/>
  <c r="C81" i="9" s="1"/>
  <c r="F129" i="2"/>
  <c r="C81" i="3" s="1"/>
  <c r="U125" i="2"/>
  <c r="R125" i="2"/>
  <c r="O125" i="2"/>
  <c r="L125" i="2"/>
  <c r="I125" i="2"/>
  <c r="F125" i="2"/>
  <c r="U124" i="2"/>
  <c r="R124" i="2"/>
  <c r="O124" i="2"/>
  <c r="L124" i="2"/>
  <c r="I124" i="2"/>
  <c r="F124" i="2"/>
  <c r="U123" i="2"/>
  <c r="R123" i="2"/>
  <c r="O123" i="2"/>
  <c r="L123" i="2"/>
  <c r="I123" i="2"/>
  <c r="F123" i="2"/>
  <c r="U122" i="2"/>
  <c r="R122" i="2"/>
  <c r="O122" i="2"/>
  <c r="L122" i="2"/>
  <c r="I122" i="2"/>
  <c r="F122" i="2"/>
  <c r="U121" i="2"/>
  <c r="R121" i="2"/>
  <c r="O121" i="2"/>
  <c r="L121" i="2"/>
  <c r="I121" i="2"/>
  <c r="F121" i="2"/>
  <c r="U120" i="2"/>
  <c r="R120" i="2"/>
  <c r="O120" i="2"/>
  <c r="L120" i="2"/>
  <c r="I120" i="2"/>
  <c r="C77" i="9" s="1"/>
  <c r="F120" i="2"/>
  <c r="C77" i="3" s="1"/>
  <c r="G77" i="3" s="1"/>
  <c r="U119" i="2"/>
  <c r="R119" i="2"/>
  <c r="O119" i="2"/>
  <c r="L119" i="2"/>
  <c r="I119" i="2"/>
  <c r="C76" i="9" s="1"/>
  <c r="F119" i="2"/>
  <c r="C76" i="3" s="1"/>
  <c r="U118" i="2"/>
  <c r="R118" i="2"/>
  <c r="O118" i="2"/>
  <c r="L118" i="2"/>
  <c r="I118" i="2"/>
  <c r="C75" i="9" s="1"/>
  <c r="F118" i="2"/>
  <c r="C75" i="3" s="1"/>
  <c r="U117" i="2"/>
  <c r="U126" i="2" s="1"/>
  <c r="R28" i="1" s="1"/>
  <c r="T117" i="2"/>
  <c r="Q117" i="2"/>
  <c r="R117" i="2" s="1"/>
  <c r="R126" i="2" s="1"/>
  <c r="O28" i="1" s="1"/>
  <c r="O117" i="2"/>
  <c r="O126" i="2" s="1"/>
  <c r="L28" i="1" s="1"/>
  <c r="N117" i="2"/>
  <c r="L117" i="2"/>
  <c r="L126" i="2" s="1"/>
  <c r="I28" i="1" s="1"/>
  <c r="K117" i="2"/>
  <c r="I117" i="2"/>
  <c r="C74" i="9" s="1"/>
  <c r="H117" i="2"/>
  <c r="F117" i="2"/>
  <c r="C74" i="3" s="1"/>
  <c r="I74" i="3" s="1"/>
  <c r="U113" i="2"/>
  <c r="R113" i="2"/>
  <c r="O113" i="2"/>
  <c r="L113" i="2"/>
  <c r="I113" i="2"/>
  <c r="F113" i="2"/>
  <c r="U112" i="2"/>
  <c r="R112" i="2"/>
  <c r="O112" i="2"/>
  <c r="L112" i="2"/>
  <c r="I112" i="2"/>
  <c r="F112" i="2"/>
  <c r="U111" i="2"/>
  <c r="R111" i="2"/>
  <c r="O111" i="2"/>
  <c r="L111" i="2"/>
  <c r="I111" i="2"/>
  <c r="F111" i="2"/>
  <c r="U110" i="2"/>
  <c r="R110" i="2"/>
  <c r="O110" i="2"/>
  <c r="L110" i="2"/>
  <c r="I110" i="2"/>
  <c r="F110" i="2"/>
  <c r="U109" i="2"/>
  <c r="R109" i="2"/>
  <c r="O109" i="2"/>
  <c r="L109" i="2"/>
  <c r="I109" i="2"/>
  <c r="F109" i="2"/>
  <c r="U108" i="2"/>
  <c r="R108" i="2"/>
  <c r="O108" i="2"/>
  <c r="L108" i="2"/>
  <c r="I108" i="2"/>
  <c r="F108" i="2"/>
  <c r="U107" i="2"/>
  <c r="R107" i="2"/>
  <c r="O107" i="2"/>
  <c r="L107" i="2"/>
  <c r="I107" i="2"/>
  <c r="F107" i="2"/>
  <c r="U106" i="2"/>
  <c r="R106" i="2"/>
  <c r="O106" i="2"/>
  <c r="L106" i="2"/>
  <c r="I106" i="2"/>
  <c r="F106" i="2"/>
  <c r="U105" i="2"/>
  <c r="R105" i="2"/>
  <c r="O105" i="2"/>
  <c r="L105" i="2"/>
  <c r="I105" i="2"/>
  <c r="F105" i="2"/>
  <c r="U104" i="2"/>
  <c r="R104" i="2"/>
  <c r="O104" i="2"/>
  <c r="L104" i="2"/>
  <c r="I104" i="2"/>
  <c r="F104" i="2"/>
  <c r="U103" i="2"/>
  <c r="R103" i="2"/>
  <c r="O103" i="2"/>
  <c r="L103" i="2"/>
  <c r="I103" i="2"/>
  <c r="F103" i="2"/>
  <c r="U102" i="2"/>
  <c r="R102" i="2"/>
  <c r="O102" i="2"/>
  <c r="L102" i="2"/>
  <c r="I102" i="2"/>
  <c r="C70" i="9" s="1"/>
  <c r="E70" i="9" s="1"/>
  <c r="Q70" i="9" s="1"/>
  <c r="F102" i="2"/>
  <c r="C70" i="3" s="1"/>
  <c r="E70" i="3" s="1"/>
  <c r="Q70" i="3" s="1"/>
  <c r="U101" i="2"/>
  <c r="R101" i="2"/>
  <c r="O101" i="2"/>
  <c r="L101" i="2"/>
  <c r="I101" i="2"/>
  <c r="C69" i="9" s="1"/>
  <c r="E69" i="9" s="1"/>
  <c r="Q69" i="9" s="1"/>
  <c r="F101" i="2"/>
  <c r="C69" i="3" s="1"/>
  <c r="E69" i="3" s="1"/>
  <c r="Q69" i="3" s="1"/>
  <c r="U100" i="2"/>
  <c r="R100" i="2"/>
  <c r="O100" i="2"/>
  <c r="L100" i="2"/>
  <c r="I100" i="2"/>
  <c r="C68" i="9" s="1"/>
  <c r="F100" i="2"/>
  <c r="C68" i="3" s="1"/>
  <c r="G68" i="3" s="1"/>
  <c r="U99" i="2"/>
  <c r="R99" i="2"/>
  <c r="O99" i="2"/>
  <c r="L99" i="2"/>
  <c r="I99" i="2"/>
  <c r="C67" i="9" s="1"/>
  <c r="F99" i="2"/>
  <c r="C67" i="3" s="1"/>
  <c r="M67" i="3" s="1"/>
  <c r="U98" i="2"/>
  <c r="R98" i="2"/>
  <c r="O98" i="2"/>
  <c r="L98" i="2"/>
  <c r="I98" i="2"/>
  <c r="F98" i="2"/>
  <c r="U97" i="2"/>
  <c r="R97" i="2"/>
  <c r="O97" i="2"/>
  <c r="L97" i="2"/>
  <c r="I97" i="2"/>
  <c r="C66" i="9" s="1"/>
  <c r="F97" i="2"/>
  <c r="C66" i="3" s="1"/>
  <c r="U96" i="2"/>
  <c r="R96" i="2"/>
  <c r="O96" i="2"/>
  <c r="L96" i="2"/>
  <c r="I96" i="2"/>
  <c r="C65" i="9" s="1"/>
  <c r="F96" i="2"/>
  <c r="C65" i="3" s="1"/>
  <c r="U95" i="2"/>
  <c r="R95" i="2"/>
  <c r="O95" i="2"/>
  <c r="L95" i="2"/>
  <c r="I95" i="2"/>
  <c r="C64" i="9" s="1"/>
  <c r="F95" i="2"/>
  <c r="C64" i="3" s="1"/>
  <c r="M64" i="3" s="1"/>
  <c r="U94" i="2"/>
  <c r="R94" i="2"/>
  <c r="R114" i="2" s="1"/>
  <c r="O27" i="1" s="1"/>
  <c r="O94" i="2"/>
  <c r="L94" i="2"/>
  <c r="I94" i="2"/>
  <c r="C63" i="9" s="1"/>
  <c r="E63" i="9" s="1"/>
  <c r="Q63" i="9" s="1"/>
  <c r="F94" i="2"/>
  <c r="C63" i="3" s="1"/>
  <c r="E63" i="3" s="1"/>
  <c r="Q63" i="3" s="1"/>
  <c r="U93" i="2"/>
  <c r="U114" i="2" s="1"/>
  <c r="R27" i="1" s="1"/>
  <c r="R93" i="2"/>
  <c r="O93" i="2"/>
  <c r="O114" i="2" s="1"/>
  <c r="L27" i="1" s="1"/>
  <c r="L93" i="2"/>
  <c r="L114" i="2" s="1"/>
  <c r="I27" i="1" s="1"/>
  <c r="I93" i="2"/>
  <c r="C62" i="9" s="1"/>
  <c r="F93" i="2"/>
  <c r="C62" i="3" s="1"/>
  <c r="U89" i="2"/>
  <c r="R89" i="2"/>
  <c r="O89" i="2"/>
  <c r="L89" i="2"/>
  <c r="I89" i="2"/>
  <c r="F89" i="2"/>
  <c r="U88" i="2"/>
  <c r="R88" i="2"/>
  <c r="O88" i="2"/>
  <c r="L88" i="2"/>
  <c r="I88" i="2"/>
  <c r="F88" i="2"/>
  <c r="U87" i="2"/>
  <c r="R87" i="2"/>
  <c r="O87" i="2"/>
  <c r="L87" i="2"/>
  <c r="I87" i="2"/>
  <c r="F87" i="2"/>
  <c r="U86" i="2"/>
  <c r="R86" i="2"/>
  <c r="O86" i="2"/>
  <c r="L86" i="2"/>
  <c r="I86" i="2"/>
  <c r="C58" i="9" s="1"/>
  <c r="F86" i="2"/>
  <c r="C58" i="3" s="1"/>
  <c r="F85" i="2"/>
  <c r="C57" i="3" s="1"/>
  <c r="L57" i="3" s="1"/>
  <c r="U84" i="2"/>
  <c r="R84" i="2"/>
  <c r="O84" i="2"/>
  <c r="L84" i="2"/>
  <c r="I84" i="2"/>
  <c r="C56" i="9" s="1"/>
  <c r="F84" i="2"/>
  <c r="C56" i="3" s="1"/>
  <c r="E56" i="3" s="1"/>
  <c r="U83" i="2"/>
  <c r="R83" i="2"/>
  <c r="O83" i="2"/>
  <c r="L83" i="2"/>
  <c r="I83" i="2"/>
  <c r="C55" i="9" s="1"/>
  <c r="F83" i="2"/>
  <c r="C55" i="3" s="1"/>
  <c r="N55" i="3" s="1"/>
  <c r="U82" i="2"/>
  <c r="R82" i="2"/>
  <c r="O82" i="2"/>
  <c r="L82" i="2"/>
  <c r="I82" i="2"/>
  <c r="C54" i="9" s="1"/>
  <c r="F82" i="2"/>
  <c r="U81" i="2"/>
  <c r="R81" i="2"/>
  <c r="O81" i="2"/>
  <c r="L81" i="2"/>
  <c r="I81" i="2"/>
  <c r="C53" i="9" s="1"/>
  <c r="F81" i="2"/>
  <c r="C53" i="3" s="1"/>
  <c r="U80" i="2"/>
  <c r="R80" i="2"/>
  <c r="O80" i="2"/>
  <c r="L80" i="2"/>
  <c r="I80" i="2"/>
  <c r="F80" i="2"/>
  <c r="U79" i="2"/>
  <c r="R79" i="2"/>
  <c r="O79" i="2"/>
  <c r="L79" i="2"/>
  <c r="I79" i="2"/>
  <c r="C52" i="9" s="1"/>
  <c r="F79" i="2"/>
  <c r="C52" i="3" s="1"/>
  <c r="M52" i="3" s="1"/>
  <c r="U78" i="2"/>
  <c r="R78" i="2"/>
  <c r="O78" i="2"/>
  <c r="L78" i="2"/>
  <c r="I78" i="2"/>
  <c r="C51" i="9" s="1"/>
  <c r="F78" i="2"/>
  <c r="C51" i="3" s="1"/>
  <c r="U77" i="2"/>
  <c r="R77" i="2"/>
  <c r="O77" i="2"/>
  <c r="L77" i="2"/>
  <c r="I77" i="2"/>
  <c r="C50" i="9" s="1"/>
  <c r="F77" i="2"/>
  <c r="C50" i="3" s="1"/>
  <c r="U76" i="2"/>
  <c r="R76" i="2"/>
  <c r="O76" i="2"/>
  <c r="L76" i="2"/>
  <c r="I76" i="2"/>
  <c r="C49" i="9" s="1"/>
  <c r="F76" i="2"/>
  <c r="C49" i="3" s="1"/>
  <c r="U75" i="2"/>
  <c r="R75" i="2"/>
  <c r="O75" i="2"/>
  <c r="L75" i="2"/>
  <c r="I75" i="2"/>
  <c r="C48" i="9" s="1"/>
  <c r="F75" i="2"/>
  <c r="C48" i="3" s="1"/>
  <c r="U74" i="2"/>
  <c r="R74" i="2"/>
  <c r="O74" i="2"/>
  <c r="L74" i="2"/>
  <c r="I74" i="2"/>
  <c r="C47" i="9" s="1"/>
  <c r="F74" i="2"/>
  <c r="C47" i="3" s="1"/>
  <c r="U73" i="2"/>
  <c r="R73" i="2"/>
  <c r="O73" i="2"/>
  <c r="L73" i="2"/>
  <c r="I73" i="2"/>
  <c r="C46" i="9" s="1"/>
  <c r="F73" i="2"/>
  <c r="C46" i="3" s="1"/>
  <c r="U59" i="2"/>
  <c r="R59" i="2"/>
  <c r="O59" i="2"/>
  <c r="L59" i="2"/>
  <c r="I59" i="2"/>
  <c r="C32" i="9" s="1"/>
  <c r="U58" i="2"/>
  <c r="R58" i="2"/>
  <c r="O58" i="2"/>
  <c r="L16" i="1" s="1"/>
  <c r="L58" i="2"/>
  <c r="I58" i="2"/>
  <c r="U57" i="2"/>
  <c r="R57" i="2"/>
  <c r="O57" i="2"/>
  <c r="L57" i="2"/>
  <c r="I57" i="2"/>
  <c r="C31" i="9" s="1"/>
  <c r="U56" i="2"/>
  <c r="R14" i="1" s="1"/>
  <c r="R56" i="2"/>
  <c r="O56" i="2"/>
  <c r="L56" i="2"/>
  <c r="I56" i="2"/>
  <c r="C30" i="9" s="1"/>
  <c r="U55" i="2"/>
  <c r="R55" i="2"/>
  <c r="O55" i="2"/>
  <c r="L55" i="2"/>
  <c r="I13" i="1" s="1"/>
  <c r="I55" i="2"/>
  <c r="C29" i="9" s="1"/>
  <c r="O52" i="2"/>
  <c r="L12" i="1" s="1"/>
  <c r="F52" i="2"/>
  <c r="C26" i="3" s="1"/>
  <c r="F50" i="2"/>
  <c r="C24" i="3" s="1"/>
  <c r="F48" i="2"/>
  <c r="C22" i="3" s="1"/>
  <c r="F46" i="2"/>
  <c r="C20" i="3" s="1"/>
  <c r="U44" i="2"/>
  <c r="R44" i="2"/>
  <c r="O44" i="2"/>
  <c r="L44" i="2"/>
  <c r="I44" i="2"/>
  <c r="C18" i="9" s="1"/>
  <c r="F44" i="2"/>
  <c r="C18" i="3" s="1"/>
  <c r="F41" i="2"/>
  <c r="C15" i="3" s="1"/>
  <c r="K40" i="2"/>
  <c r="L40" i="2" s="1"/>
  <c r="F40" i="2"/>
  <c r="C14" i="3" s="1"/>
  <c r="N39" i="2"/>
  <c r="Q39" i="2" s="1"/>
  <c r="K39" i="2"/>
  <c r="F39" i="2"/>
  <c r="C13" i="3" s="1"/>
  <c r="L30" i="2"/>
  <c r="K85" i="2" s="1"/>
  <c r="L85" i="2" s="1"/>
  <c r="U29" i="2"/>
  <c r="U30" i="2" s="1"/>
  <c r="T85" i="2" s="1"/>
  <c r="U85" i="2" s="1"/>
  <c r="R29" i="2"/>
  <c r="R30" i="2" s="1"/>
  <c r="Q85" i="2" s="1"/>
  <c r="R85" i="2" s="1"/>
  <c r="O29" i="2"/>
  <c r="L29" i="2"/>
  <c r="I29" i="2"/>
  <c r="F29" i="2"/>
  <c r="U28" i="2"/>
  <c r="T72" i="2" s="1"/>
  <c r="U72" i="2" s="1"/>
  <c r="U90" i="2" s="1"/>
  <c r="R26" i="1" s="1"/>
  <c r="R28" i="2"/>
  <c r="Q72" i="2" s="1"/>
  <c r="R72" i="2" s="1"/>
  <c r="O28" i="2"/>
  <c r="N72" i="2" s="1"/>
  <c r="O72" i="2" s="1"/>
  <c r="L28" i="2"/>
  <c r="K72" i="2" s="1"/>
  <c r="L72" i="2" s="1"/>
  <c r="L90" i="2" s="1"/>
  <c r="I26" i="1" s="1"/>
  <c r="I28" i="2"/>
  <c r="H72" i="2" s="1"/>
  <c r="I72" i="2" s="1"/>
  <c r="F28" i="2"/>
  <c r="F30" i="2" s="1"/>
  <c r="L23" i="2"/>
  <c r="L50" i="2" s="1"/>
  <c r="I11" i="1" s="1"/>
  <c r="I23" i="2"/>
  <c r="I50" i="2" s="1"/>
  <c r="U20" i="2"/>
  <c r="U52" i="2" s="1"/>
  <c r="R12" i="1" s="1"/>
  <c r="R20" i="2"/>
  <c r="R52" i="2" s="1"/>
  <c r="O12" i="1" s="1"/>
  <c r="O20" i="2"/>
  <c r="O46" i="2" s="1"/>
  <c r="L9" i="1" s="1"/>
  <c r="L20" i="2"/>
  <c r="L25" i="2" s="1"/>
  <c r="L48" i="2" s="1"/>
  <c r="I10" i="1" s="1"/>
  <c r="I20" i="2"/>
  <c r="I41" i="2" s="1"/>
  <c r="C15" i="9" s="1"/>
  <c r="F20" i="2"/>
  <c r="R17" i="1"/>
  <c r="O17" i="1"/>
  <c r="L17" i="1"/>
  <c r="I17" i="1"/>
  <c r="F17" i="1"/>
  <c r="C17" i="1"/>
  <c r="R16" i="1"/>
  <c r="O16" i="1"/>
  <c r="I16" i="1"/>
  <c r="F16" i="1"/>
  <c r="C16" i="1"/>
  <c r="R15" i="1"/>
  <c r="O15" i="1"/>
  <c r="L15" i="1"/>
  <c r="I15" i="1"/>
  <c r="F15" i="1"/>
  <c r="C15" i="1"/>
  <c r="O14" i="1"/>
  <c r="L14" i="1"/>
  <c r="I14" i="1"/>
  <c r="F14" i="1"/>
  <c r="C14" i="1"/>
  <c r="R13" i="1"/>
  <c r="O13" i="1"/>
  <c r="L13" i="1"/>
  <c r="F13" i="1"/>
  <c r="C13" i="1"/>
  <c r="C12" i="1"/>
  <c r="C11" i="1"/>
  <c r="C10" i="1"/>
  <c r="C9" i="1"/>
  <c r="R8" i="1"/>
  <c r="O8" i="1"/>
  <c r="L8" i="1"/>
  <c r="I8" i="1"/>
  <c r="F8" i="1"/>
  <c r="C8" i="1"/>
  <c r="R23" i="2" l="1"/>
  <c r="R50" i="2" s="1"/>
  <c r="O11" i="1" s="1"/>
  <c r="O41" i="2"/>
  <c r="I46" i="2"/>
  <c r="C20" i="9" s="1"/>
  <c r="U23" i="2"/>
  <c r="U50" i="2" s="1"/>
  <c r="R11" i="1" s="1"/>
  <c r="R25" i="2"/>
  <c r="R48" i="2" s="1"/>
  <c r="O10" i="1" s="1"/>
  <c r="U40" i="2"/>
  <c r="U46" i="2"/>
  <c r="R9" i="1" s="1"/>
  <c r="U25" i="2"/>
  <c r="U48" i="2" s="1"/>
  <c r="R10" i="1" s="1"/>
  <c r="E25" i="7"/>
  <c r="D25" i="7"/>
  <c r="D24" i="7"/>
  <c r="C19" i="7"/>
  <c r="C26" i="7" s="1"/>
  <c r="E136" i="2" s="1"/>
  <c r="F136" i="2" s="1"/>
  <c r="D26" i="7"/>
  <c r="H136" i="2" s="1"/>
  <c r="I136" i="2" s="1"/>
  <c r="C85" i="9" s="1"/>
  <c r="E19" i="7"/>
  <c r="E24" i="7" s="1"/>
  <c r="C24" i="9"/>
  <c r="F11" i="1"/>
  <c r="C45" i="9"/>
  <c r="I90" i="2"/>
  <c r="F26" i="1" s="1"/>
  <c r="H15" i="3"/>
  <c r="P15" i="3"/>
  <c r="G15" i="3"/>
  <c r="N15" i="3"/>
  <c r="F15" i="3"/>
  <c r="M15" i="3"/>
  <c r="J15" i="3"/>
  <c r="L15" i="3"/>
  <c r="K15" i="3"/>
  <c r="I15" i="3"/>
  <c r="L20" i="3"/>
  <c r="N20" i="3"/>
  <c r="K20" i="3"/>
  <c r="J20" i="3"/>
  <c r="I20" i="3"/>
  <c r="P20" i="3"/>
  <c r="H20" i="3"/>
  <c r="F20" i="3"/>
  <c r="O20" i="3"/>
  <c r="G20" i="3"/>
  <c r="M20" i="3"/>
  <c r="E20" i="3"/>
  <c r="R90" i="2"/>
  <c r="O26" i="1" s="1"/>
  <c r="L46" i="3"/>
  <c r="K46" i="3"/>
  <c r="I46" i="3"/>
  <c r="H46" i="3"/>
  <c r="O46" i="3"/>
  <c r="G46" i="3"/>
  <c r="M46" i="3"/>
  <c r="N46" i="3"/>
  <c r="J46" i="3"/>
  <c r="K53" i="3"/>
  <c r="J53" i="3"/>
  <c r="H53" i="3"/>
  <c r="P53" i="3"/>
  <c r="G53" i="3"/>
  <c r="N53" i="3"/>
  <c r="F53" i="3"/>
  <c r="L53" i="3"/>
  <c r="I53" i="3"/>
  <c r="M53" i="3"/>
  <c r="M15" i="9"/>
  <c r="L15" i="9"/>
  <c r="K15" i="9"/>
  <c r="J15" i="9"/>
  <c r="I15" i="9"/>
  <c r="H15" i="9"/>
  <c r="P15" i="9"/>
  <c r="G15" i="9"/>
  <c r="N15" i="9"/>
  <c r="F15" i="9"/>
  <c r="H13" i="3"/>
  <c r="P13" i="3"/>
  <c r="G13" i="3"/>
  <c r="N13" i="3"/>
  <c r="N16" i="3" s="1"/>
  <c r="N34" i="3" s="1"/>
  <c r="F13" i="3"/>
  <c r="M13" i="3"/>
  <c r="M16" i="3" s="1"/>
  <c r="J13" i="3"/>
  <c r="L13" i="3"/>
  <c r="K13" i="3"/>
  <c r="C16" i="3"/>
  <c r="C34" i="3" s="1"/>
  <c r="I13" i="3"/>
  <c r="K26" i="3"/>
  <c r="O26" i="3"/>
  <c r="G26" i="3"/>
  <c r="P26" i="3"/>
  <c r="E26" i="3"/>
  <c r="N26" i="3"/>
  <c r="M26" i="3"/>
  <c r="L26" i="3"/>
  <c r="H26" i="3"/>
  <c r="J26" i="3"/>
  <c r="I26" i="3"/>
  <c r="F26" i="3"/>
  <c r="N22" i="3"/>
  <c r="F22" i="3"/>
  <c r="M22" i="3"/>
  <c r="E22" i="3"/>
  <c r="P22" i="3"/>
  <c r="L22" i="3"/>
  <c r="K22" i="3"/>
  <c r="H22" i="3"/>
  <c r="J22" i="3"/>
  <c r="I22" i="3"/>
  <c r="O22" i="3"/>
  <c r="G22" i="3"/>
  <c r="L14" i="3"/>
  <c r="K14" i="3"/>
  <c r="J14" i="3"/>
  <c r="I14" i="3"/>
  <c r="H14" i="3"/>
  <c r="F14" i="3"/>
  <c r="P14" i="3"/>
  <c r="G14" i="3"/>
  <c r="M14" i="3"/>
  <c r="N14" i="3"/>
  <c r="T39" i="2"/>
  <c r="U39" i="2" s="1"/>
  <c r="R39" i="2"/>
  <c r="I24" i="3"/>
  <c r="M24" i="3"/>
  <c r="H24" i="3"/>
  <c r="G24" i="3"/>
  <c r="P24" i="3"/>
  <c r="F24" i="3"/>
  <c r="O24" i="3"/>
  <c r="E24" i="3"/>
  <c r="Q24" i="3" s="1"/>
  <c r="N24" i="3"/>
  <c r="K24" i="3"/>
  <c r="L24" i="3"/>
  <c r="J24" i="3"/>
  <c r="O20" i="9"/>
  <c r="M20" i="9"/>
  <c r="J20" i="9"/>
  <c r="O74" i="9"/>
  <c r="G74" i="9"/>
  <c r="N74" i="9"/>
  <c r="F74" i="9"/>
  <c r="M74" i="9"/>
  <c r="M78" i="9" s="1"/>
  <c r="E74" i="9"/>
  <c r="C78" i="9"/>
  <c r="L74" i="9"/>
  <c r="K74" i="9"/>
  <c r="J74" i="9"/>
  <c r="I74" i="9"/>
  <c r="P74" i="9"/>
  <c r="H74" i="9"/>
  <c r="H78" i="9" s="1"/>
  <c r="AG69" i="4"/>
  <c r="AG70" i="4"/>
  <c r="AG72" i="4"/>
  <c r="AG74" i="4"/>
  <c r="AG63" i="4"/>
  <c r="AG65" i="4"/>
  <c r="AG76" i="4"/>
  <c r="AG49" i="4"/>
  <c r="AG67" i="4"/>
  <c r="AG50" i="4"/>
  <c r="AG41" i="4"/>
  <c r="AH41" i="4" s="1"/>
  <c r="AI41" i="4" s="1"/>
  <c r="AG42" i="4"/>
  <c r="AG64" i="4"/>
  <c r="AG55" i="4"/>
  <c r="AG61" i="4"/>
  <c r="AG56" i="4"/>
  <c r="AG43" i="4"/>
  <c r="AG31" i="4"/>
  <c r="AG32" i="4"/>
  <c r="AH32" i="4" s="1"/>
  <c r="AI32" i="4" s="1"/>
  <c r="AG25" i="4"/>
  <c r="AG34" i="4"/>
  <c r="AG27" i="4"/>
  <c r="AG35" i="4"/>
  <c r="AG29" i="4"/>
  <c r="AG33" i="4"/>
  <c r="AG26" i="4"/>
  <c r="AG28" i="4"/>
  <c r="BF35" i="4"/>
  <c r="BU35" i="4"/>
  <c r="O25" i="2"/>
  <c r="O48" i="2" s="1"/>
  <c r="L10" i="1" s="1"/>
  <c r="I30" i="2"/>
  <c r="H85" i="2" s="1"/>
  <c r="I85" i="2" s="1"/>
  <c r="C57" i="9" s="1"/>
  <c r="L39" i="2"/>
  <c r="L42" i="2" s="1"/>
  <c r="I40" i="2"/>
  <c r="C14" i="9" s="1"/>
  <c r="L41" i="2"/>
  <c r="J29" i="9"/>
  <c r="I29" i="9"/>
  <c r="P29" i="9"/>
  <c r="H29" i="9"/>
  <c r="O29" i="9"/>
  <c r="G29" i="9"/>
  <c r="N29" i="9"/>
  <c r="F29" i="9"/>
  <c r="M29" i="9"/>
  <c r="E29" i="9"/>
  <c r="L29" i="9"/>
  <c r="K29" i="9"/>
  <c r="K51" i="3"/>
  <c r="J51" i="3"/>
  <c r="P51" i="3"/>
  <c r="H51" i="3"/>
  <c r="O51" i="3"/>
  <c r="G51" i="3"/>
  <c r="N51" i="3"/>
  <c r="F51" i="3"/>
  <c r="L51" i="3"/>
  <c r="O64" i="9"/>
  <c r="G64" i="9"/>
  <c r="N64" i="9"/>
  <c r="F64" i="9"/>
  <c r="M64" i="9"/>
  <c r="E64" i="9"/>
  <c r="L64" i="9"/>
  <c r="K64" i="9"/>
  <c r="J64" i="9"/>
  <c r="I64" i="9"/>
  <c r="P64" i="9"/>
  <c r="H64" i="9"/>
  <c r="H71" i="9" s="1"/>
  <c r="O67" i="9"/>
  <c r="G67" i="9"/>
  <c r="N67" i="9"/>
  <c r="F67" i="9"/>
  <c r="M67" i="9"/>
  <c r="E67" i="9"/>
  <c r="L67" i="9"/>
  <c r="K67" i="9"/>
  <c r="J67" i="9"/>
  <c r="I67" i="9"/>
  <c r="P67" i="9"/>
  <c r="H67" i="9"/>
  <c r="K76" i="3"/>
  <c r="J76" i="3"/>
  <c r="I76" i="3"/>
  <c r="P76" i="3"/>
  <c r="H76" i="3"/>
  <c r="O76" i="3"/>
  <c r="G76" i="3"/>
  <c r="N76" i="3"/>
  <c r="F76" i="3"/>
  <c r="L76" i="3"/>
  <c r="I81" i="3"/>
  <c r="C83" i="3"/>
  <c r="P81" i="3"/>
  <c r="H81" i="3"/>
  <c r="H83" i="3" s="1"/>
  <c r="O81" i="3"/>
  <c r="G81" i="3"/>
  <c r="N81" i="3"/>
  <c r="N83" i="3" s="1"/>
  <c r="F81" i="3"/>
  <c r="M81" i="3"/>
  <c r="E81" i="3"/>
  <c r="L81" i="3"/>
  <c r="J81" i="3"/>
  <c r="J83" i="3" s="1"/>
  <c r="J30" i="3"/>
  <c r="J31" i="3"/>
  <c r="H32" i="3"/>
  <c r="E51" i="3"/>
  <c r="E64" i="3"/>
  <c r="E67" i="3"/>
  <c r="BE33" i="4"/>
  <c r="AP33" i="4"/>
  <c r="BW38" i="4"/>
  <c r="BZ38" i="4"/>
  <c r="BX38" i="4"/>
  <c r="F114" i="2"/>
  <c r="C27" i="1" s="1"/>
  <c r="M29" i="3"/>
  <c r="E29" i="3"/>
  <c r="I29" i="3"/>
  <c r="O30" i="2"/>
  <c r="N85" i="2" s="1"/>
  <c r="O85" i="2" s="1"/>
  <c r="O90" i="2" s="1"/>
  <c r="L26" i="1" s="1"/>
  <c r="O39" i="2"/>
  <c r="R41" i="2"/>
  <c r="L46" i="2"/>
  <c r="I9" i="1" s="1"/>
  <c r="N31" i="9"/>
  <c r="F31" i="9"/>
  <c r="M31" i="9"/>
  <c r="E31" i="9"/>
  <c r="L31" i="9"/>
  <c r="K31" i="9"/>
  <c r="J31" i="9"/>
  <c r="I31" i="9"/>
  <c r="P31" i="9"/>
  <c r="H31" i="9"/>
  <c r="O31" i="9"/>
  <c r="G31" i="9"/>
  <c r="I50" i="3"/>
  <c r="P50" i="3"/>
  <c r="P59" i="3" s="1"/>
  <c r="H50" i="3"/>
  <c r="N50" i="3"/>
  <c r="F50" i="3"/>
  <c r="F59" i="3" s="1"/>
  <c r="M50" i="3"/>
  <c r="E50" i="3"/>
  <c r="L50" i="3"/>
  <c r="J50" i="3"/>
  <c r="J57" i="3"/>
  <c r="I57" i="3"/>
  <c r="O57" i="3"/>
  <c r="G57" i="3"/>
  <c r="N57" i="3"/>
  <c r="F57" i="3"/>
  <c r="M57" i="3"/>
  <c r="K57" i="3"/>
  <c r="I114" i="2"/>
  <c r="F27" i="1" s="1"/>
  <c r="I75" i="3"/>
  <c r="P75" i="3"/>
  <c r="H75" i="3"/>
  <c r="O75" i="3"/>
  <c r="G75" i="3"/>
  <c r="N75" i="3"/>
  <c r="F75" i="3"/>
  <c r="M75" i="3"/>
  <c r="E75" i="3"/>
  <c r="L75" i="3"/>
  <c r="J75" i="3"/>
  <c r="F126" i="2"/>
  <c r="C28" i="1" s="1"/>
  <c r="F29" i="3"/>
  <c r="P29" i="3"/>
  <c r="L31" i="3"/>
  <c r="L32" i="3"/>
  <c r="M51" i="3"/>
  <c r="K55" i="3"/>
  <c r="Q55" i="3" s="1"/>
  <c r="BU31" i="4"/>
  <c r="BF31" i="4"/>
  <c r="O29" i="3"/>
  <c r="O23" i="2"/>
  <c r="O50" i="2" s="1"/>
  <c r="L11" i="1" s="1"/>
  <c r="O40" i="2"/>
  <c r="U41" i="2"/>
  <c r="I52" i="2"/>
  <c r="I46" i="9"/>
  <c r="H46" i="9"/>
  <c r="O46" i="9"/>
  <c r="G46" i="9"/>
  <c r="N46" i="9"/>
  <c r="M46" i="9"/>
  <c r="L46" i="9"/>
  <c r="K46" i="9"/>
  <c r="J46" i="9"/>
  <c r="N50" i="9"/>
  <c r="F50" i="9"/>
  <c r="M50" i="9"/>
  <c r="E50" i="9"/>
  <c r="L50" i="9"/>
  <c r="K50" i="9"/>
  <c r="J50" i="9"/>
  <c r="I50" i="9"/>
  <c r="P50" i="9"/>
  <c r="H50" i="9"/>
  <c r="O50" i="9"/>
  <c r="G50" i="9"/>
  <c r="M53" i="9"/>
  <c r="I53" i="9"/>
  <c r="E62" i="3"/>
  <c r="C71" i="3"/>
  <c r="M66" i="3"/>
  <c r="M71" i="3" s="1"/>
  <c r="E66" i="3"/>
  <c r="L66" i="3"/>
  <c r="J66" i="3"/>
  <c r="I66" i="3"/>
  <c r="I71" i="3" s="1"/>
  <c r="P66" i="3"/>
  <c r="H66" i="3"/>
  <c r="N66" i="3"/>
  <c r="F66" i="3"/>
  <c r="I75" i="9"/>
  <c r="P75" i="9"/>
  <c r="H75" i="9"/>
  <c r="O75" i="9"/>
  <c r="G75" i="9"/>
  <c r="N75" i="9"/>
  <c r="F75" i="9"/>
  <c r="M75" i="9"/>
  <c r="E75" i="9"/>
  <c r="L75" i="9"/>
  <c r="K75" i="9"/>
  <c r="J75" i="9"/>
  <c r="I126" i="2"/>
  <c r="F28" i="1" s="1"/>
  <c r="G29" i="3"/>
  <c r="O30" i="3"/>
  <c r="O34" i="3" s="1"/>
  <c r="G30" i="3"/>
  <c r="N30" i="3"/>
  <c r="K30" i="3"/>
  <c r="P30" i="3"/>
  <c r="N31" i="3"/>
  <c r="M32" i="3"/>
  <c r="CK29" i="4"/>
  <c r="CL29" i="4" s="1"/>
  <c r="BV29" i="4"/>
  <c r="P51" i="9"/>
  <c r="H51" i="9"/>
  <c r="O51" i="9"/>
  <c r="G51" i="9"/>
  <c r="N51" i="9"/>
  <c r="F51" i="9"/>
  <c r="M51" i="9"/>
  <c r="E51" i="9"/>
  <c r="Q51" i="9" s="1"/>
  <c r="L51" i="9"/>
  <c r="K51" i="9"/>
  <c r="J51" i="9"/>
  <c r="I51" i="9"/>
  <c r="K76" i="9"/>
  <c r="J76" i="9"/>
  <c r="I76" i="9"/>
  <c r="P76" i="9"/>
  <c r="H76" i="9"/>
  <c r="O76" i="9"/>
  <c r="G76" i="9"/>
  <c r="N76" i="9"/>
  <c r="F76" i="9"/>
  <c r="M76" i="9"/>
  <c r="E76" i="9"/>
  <c r="L76" i="9"/>
  <c r="R40" i="2"/>
  <c r="F42" i="2"/>
  <c r="R46" i="2"/>
  <c r="O9" i="1" s="1"/>
  <c r="L52" i="2"/>
  <c r="I12" i="1" s="1"/>
  <c r="P32" i="9"/>
  <c r="H32" i="9"/>
  <c r="O32" i="9"/>
  <c r="G32" i="9"/>
  <c r="N32" i="9"/>
  <c r="F32" i="9"/>
  <c r="M32" i="9"/>
  <c r="E32" i="9"/>
  <c r="L32" i="9"/>
  <c r="K32" i="9"/>
  <c r="J32" i="9"/>
  <c r="I32" i="9"/>
  <c r="O56" i="3"/>
  <c r="G56" i="3"/>
  <c r="N56" i="3"/>
  <c r="F56" i="3"/>
  <c r="Q56" i="3" s="1"/>
  <c r="L56" i="3"/>
  <c r="K56" i="3"/>
  <c r="J56" i="3"/>
  <c r="P56" i="3"/>
  <c r="H56" i="3"/>
  <c r="E62" i="9"/>
  <c r="C71" i="9"/>
  <c r="M66" i="9"/>
  <c r="E66" i="9"/>
  <c r="L66" i="9"/>
  <c r="K66" i="9"/>
  <c r="J66" i="9"/>
  <c r="I66" i="9"/>
  <c r="P66" i="9"/>
  <c r="H66" i="9"/>
  <c r="O66" i="9"/>
  <c r="G66" i="9"/>
  <c r="N66" i="9"/>
  <c r="F66" i="9"/>
  <c r="H29" i="3"/>
  <c r="E30" i="3"/>
  <c r="O40" i="3"/>
  <c r="O42" i="3" s="1"/>
  <c r="G40" i="3"/>
  <c r="G42" i="3" s="1"/>
  <c r="N40" i="3"/>
  <c r="N42" i="3" s="1"/>
  <c r="F40" i="3"/>
  <c r="F42" i="3" s="1"/>
  <c r="L40" i="3"/>
  <c r="L42" i="3" s="1"/>
  <c r="K40" i="3"/>
  <c r="K42" i="3" s="1"/>
  <c r="J40" i="3"/>
  <c r="J42" i="3" s="1"/>
  <c r="C42" i="3"/>
  <c r="I52" i="3"/>
  <c r="I56" i="3"/>
  <c r="K81" i="3"/>
  <c r="BG25" i="4"/>
  <c r="BJ25" i="4"/>
  <c r="BH25" i="4"/>
  <c r="AQ28" i="4"/>
  <c r="AX28" i="4" s="1"/>
  <c r="AY28" i="4" s="1"/>
  <c r="AT28" i="4"/>
  <c r="AR28" i="4"/>
  <c r="L30" i="9"/>
  <c r="K30" i="9"/>
  <c r="J30" i="9"/>
  <c r="I30" i="9"/>
  <c r="P30" i="9"/>
  <c r="H30" i="9"/>
  <c r="O30" i="9"/>
  <c r="G30" i="9"/>
  <c r="N30" i="9"/>
  <c r="F30" i="9"/>
  <c r="M30" i="9"/>
  <c r="E30" i="9"/>
  <c r="K56" i="9"/>
  <c r="J56" i="9"/>
  <c r="I56" i="9"/>
  <c r="P56" i="9"/>
  <c r="H56" i="9"/>
  <c r="O56" i="9"/>
  <c r="G56" i="9"/>
  <c r="N56" i="9"/>
  <c r="F56" i="9"/>
  <c r="M56" i="9"/>
  <c r="E56" i="9"/>
  <c r="L56" i="9"/>
  <c r="F65" i="3"/>
  <c r="E65" i="3"/>
  <c r="Q65" i="3" s="1"/>
  <c r="I68" i="3"/>
  <c r="P68" i="3"/>
  <c r="H68" i="3"/>
  <c r="N68" i="3"/>
  <c r="F68" i="3"/>
  <c r="M68" i="3"/>
  <c r="E68" i="3"/>
  <c r="L68" i="3"/>
  <c r="J68" i="3"/>
  <c r="J29" i="3"/>
  <c r="I31" i="3"/>
  <c r="P31" i="3"/>
  <c r="H31" i="3"/>
  <c r="M31" i="3"/>
  <c r="E31" i="3"/>
  <c r="Q31" i="3" s="1"/>
  <c r="K32" i="3"/>
  <c r="J32" i="3"/>
  <c r="O32" i="3"/>
  <c r="G32" i="3"/>
  <c r="N32" i="3"/>
  <c r="G50" i="3"/>
  <c r="M56" i="3"/>
  <c r="G66" i="3"/>
  <c r="K68" i="3"/>
  <c r="K75" i="3"/>
  <c r="BV32" i="4"/>
  <c r="CK32" i="4"/>
  <c r="CL32" i="4" s="1"/>
  <c r="AR36" i="4"/>
  <c r="AQ36" i="4"/>
  <c r="AT36" i="4"/>
  <c r="L54" i="9"/>
  <c r="H54" i="9"/>
  <c r="I81" i="9"/>
  <c r="C83" i="9"/>
  <c r="P81" i="9"/>
  <c r="H81" i="9"/>
  <c r="O81" i="9"/>
  <c r="G81" i="9"/>
  <c r="N81" i="9"/>
  <c r="F81" i="9"/>
  <c r="M81" i="9"/>
  <c r="E81" i="9"/>
  <c r="L81" i="9"/>
  <c r="K81" i="9"/>
  <c r="J81" i="9"/>
  <c r="J83" i="9" s="1"/>
  <c r="CS76" i="4"/>
  <c r="CS67" i="4"/>
  <c r="CS62" i="4"/>
  <c r="CS61" i="4"/>
  <c r="CS57" i="4"/>
  <c r="CS63" i="4"/>
  <c r="CS64" i="4"/>
  <c r="CS65" i="4"/>
  <c r="CS71" i="4"/>
  <c r="CS70" i="4"/>
  <c r="CS75" i="4"/>
  <c r="CS74" i="4"/>
  <c r="CS66" i="4"/>
  <c r="CS47" i="4"/>
  <c r="CS46" i="4"/>
  <c r="CS43" i="4"/>
  <c r="CS58" i="4"/>
  <c r="CS55" i="4"/>
  <c r="CS51" i="4"/>
  <c r="CS69" i="4"/>
  <c r="CS56" i="4"/>
  <c r="CS39" i="4"/>
  <c r="CS59" i="4"/>
  <c r="CS49" i="4"/>
  <c r="CS45" i="4"/>
  <c r="CS44" i="4"/>
  <c r="CS53" i="4"/>
  <c r="CS52" i="4"/>
  <c r="CS50" i="4"/>
  <c r="CS42" i="4"/>
  <c r="CS35" i="4"/>
  <c r="CS28" i="4"/>
  <c r="CS29" i="4"/>
  <c r="CS73" i="4"/>
  <c r="CS36" i="4"/>
  <c r="CS31" i="4"/>
  <c r="CS32" i="4"/>
  <c r="CS30" i="4"/>
  <c r="CS25" i="4"/>
  <c r="CS34" i="4"/>
  <c r="CS41" i="4"/>
  <c r="CS26" i="4"/>
  <c r="CS72" i="4"/>
  <c r="CS38" i="4"/>
  <c r="CS37" i="4"/>
  <c r="CS33" i="4"/>
  <c r="I25" i="2"/>
  <c r="I48" i="2" s="1"/>
  <c r="I39" i="2"/>
  <c r="E72" i="2"/>
  <c r="F72" i="2" s="1"/>
  <c r="O52" i="3"/>
  <c r="G52" i="3"/>
  <c r="N52" i="3"/>
  <c r="L52" i="3"/>
  <c r="K52" i="3"/>
  <c r="J52" i="3"/>
  <c r="H52" i="3"/>
  <c r="I58" i="9"/>
  <c r="P58" i="9"/>
  <c r="H58" i="9"/>
  <c r="O58" i="9"/>
  <c r="G58" i="9"/>
  <c r="N58" i="9"/>
  <c r="F58" i="9"/>
  <c r="M58" i="9"/>
  <c r="E58" i="9"/>
  <c r="L58" i="9"/>
  <c r="K58" i="9"/>
  <c r="J58" i="9"/>
  <c r="F65" i="9"/>
  <c r="E65" i="9"/>
  <c r="I68" i="9"/>
  <c r="P68" i="9"/>
  <c r="H68" i="9"/>
  <c r="O68" i="9"/>
  <c r="G68" i="9"/>
  <c r="N68" i="9"/>
  <c r="F68" i="9"/>
  <c r="M68" i="9"/>
  <c r="E68" i="9"/>
  <c r="L68" i="9"/>
  <c r="K68" i="9"/>
  <c r="J68" i="9"/>
  <c r="M77" i="3"/>
  <c r="E77" i="3"/>
  <c r="L77" i="3"/>
  <c r="K77" i="3"/>
  <c r="J77" i="3"/>
  <c r="I77" i="3"/>
  <c r="I78" i="3" s="1"/>
  <c r="P77" i="3"/>
  <c r="H77" i="3"/>
  <c r="N77" i="3"/>
  <c r="F77" i="3"/>
  <c r="K82" i="3"/>
  <c r="J82" i="3"/>
  <c r="I82" i="3"/>
  <c r="P82" i="3"/>
  <c r="H82" i="3"/>
  <c r="O82" i="3"/>
  <c r="G82" i="3"/>
  <c r="N82" i="3"/>
  <c r="F82" i="3"/>
  <c r="Q82" i="3" s="1"/>
  <c r="L82" i="3"/>
  <c r="F134" i="2"/>
  <c r="C29" i="1" s="1"/>
  <c r="K29" i="3"/>
  <c r="H30" i="3"/>
  <c r="F31" i="3"/>
  <c r="E32" i="3"/>
  <c r="H40" i="3"/>
  <c r="H42" i="3" s="1"/>
  <c r="K50" i="3"/>
  <c r="K66" i="3"/>
  <c r="O68" i="3"/>
  <c r="E76" i="3"/>
  <c r="M82" i="3"/>
  <c r="CP30" i="4"/>
  <c r="CM30" i="4"/>
  <c r="CN30" i="4"/>
  <c r="F9" i="1"/>
  <c r="L52" i="9"/>
  <c r="K52" i="9"/>
  <c r="J52" i="9"/>
  <c r="I52" i="9"/>
  <c r="H52" i="9"/>
  <c r="O52" i="9"/>
  <c r="G52" i="9"/>
  <c r="N52" i="9"/>
  <c r="M52" i="9"/>
  <c r="N55" i="9"/>
  <c r="K55" i="9"/>
  <c r="Q55" i="9" s="1"/>
  <c r="O64" i="3"/>
  <c r="G64" i="3"/>
  <c r="N64" i="3"/>
  <c r="F64" i="3"/>
  <c r="L64" i="3"/>
  <c r="L71" i="3" s="1"/>
  <c r="K64" i="3"/>
  <c r="J64" i="3"/>
  <c r="P64" i="3"/>
  <c r="P71" i="3" s="1"/>
  <c r="H64" i="3"/>
  <c r="O67" i="3"/>
  <c r="G67" i="3"/>
  <c r="N67" i="3"/>
  <c r="F67" i="3"/>
  <c r="L67" i="3"/>
  <c r="K67" i="3"/>
  <c r="J67" i="3"/>
  <c r="P67" i="3"/>
  <c r="H67" i="3"/>
  <c r="O74" i="3"/>
  <c r="G74" i="3"/>
  <c r="N74" i="3"/>
  <c r="N78" i="3" s="1"/>
  <c r="F74" i="3"/>
  <c r="M74" i="3"/>
  <c r="E74" i="3"/>
  <c r="C78" i="3"/>
  <c r="L74" i="3"/>
  <c r="L78" i="3" s="1"/>
  <c r="K74" i="3"/>
  <c r="J74" i="3"/>
  <c r="P74" i="3"/>
  <c r="H74" i="3"/>
  <c r="M77" i="9"/>
  <c r="E77" i="9"/>
  <c r="Q77" i="9" s="1"/>
  <c r="L77" i="9"/>
  <c r="K77" i="9"/>
  <c r="J77" i="9"/>
  <c r="I77" i="9"/>
  <c r="P77" i="9"/>
  <c r="H77" i="9"/>
  <c r="O77" i="9"/>
  <c r="G77" i="9"/>
  <c r="N77" i="9"/>
  <c r="F77" i="9"/>
  <c r="K82" i="9"/>
  <c r="J82" i="9"/>
  <c r="I82" i="9"/>
  <c r="P82" i="9"/>
  <c r="H82" i="9"/>
  <c r="O82" i="9"/>
  <c r="G82" i="9"/>
  <c r="N82" i="9"/>
  <c r="F82" i="9"/>
  <c r="M82" i="9"/>
  <c r="E82" i="9"/>
  <c r="L82" i="9"/>
  <c r="I134" i="2"/>
  <c r="F29" i="1" s="1"/>
  <c r="L29" i="3"/>
  <c r="I30" i="3"/>
  <c r="G31" i="3"/>
  <c r="F32" i="3"/>
  <c r="I40" i="3"/>
  <c r="I42" i="3" s="1"/>
  <c r="O50" i="3"/>
  <c r="H57" i="3"/>
  <c r="O66" i="3"/>
  <c r="M76" i="3"/>
  <c r="AF65" i="4"/>
  <c r="AF69" i="4"/>
  <c r="AF70" i="4"/>
  <c r="AH70" i="4" s="1"/>
  <c r="AI70" i="4" s="1"/>
  <c r="AF72" i="4"/>
  <c r="AH72" i="4" s="1"/>
  <c r="AI72" i="4" s="1"/>
  <c r="AF76" i="4"/>
  <c r="AF67" i="4"/>
  <c r="AF61" i="4"/>
  <c r="AH61" i="4" s="1"/>
  <c r="AI61" i="4" s="1"/>
  <c r="AF64" i="4"/>
  <c r="AF74" i="4"/>
  <c r="AF63" i="4"/>
  <c r="AF49" i="4"/>
  <c r="AF50" i="4"/>
  <c r="AH50" i="4" s="1"/>
  <c r="AI50" i="4" s="1"/>
  <c r="AF41" i="4"/>
  <c r="AF43" i="4"/>
  <c r="AF55" i="4"/>
  <c r="AF42" i="4"/>
  <c r="AF31" i="4"/>
  <c r="AF56" i="4"/>
  <c r="AF33" i="4"/>
  <c r="AH33" i="4" s="1"/>
  <c r="AI33" i="4" s="1"/>
  <c r="AF26" i="4"/>
  <c r="AH26" i="4" s="1"/>
  <c r="AI26" i="4" s="1"/>
  <c r="AF34" i="4"/>
  <c r="AF35" i="4"/>
  <c r="AF28" i="4"/>
  <c r="AH28" i="4" s="1"/>
  <c r="AI28" i="4" s="1"/>
  <c r="CR75" i="4"/>
  <c r="CR74" i="4"/>
  <c r="CR66" i="4"/>
  <c r="CR76" i="4"/>
  <c r="CR67" i="4"/>
  <c r="CR62" i="4"/>
  <c r="CR61" i="4"/>
  <c r="CR63" i="4"/>
  <c r="CR64" i="4"/>
  <c r="CR69" i="4"/>
  <c r="CR59" i="4"/>
  <c r="CR73" i="4"/>
  <c r="CR72" i="4"/>
  <c r="CR71" i="4"/>
  <c r="CR42" i="4"/>
  <c r="CR47" i="4"/>
  <c r="CR46" i="4"/>
  <c r="CR43" i="4"/>
  <c r="CR58" i="4"/>
  <c r="CR55" i="4"/>
  <c r="CR51" i="4"/>
  <c r="CR56" i="4"/>
  <c r="CR39" i="4"/>
  <c r="CR38" i="4"/>
  <c r="CR70" i="4"/>
  <c r="CR57" i="4"/>
  <c r="CR49" i="4"/>
  <c r="CR45" i="4"/>
  <c r="CR44" i="4"/>
  <c r="CR53" i="4"/>
  <c r="CR52" i="4"/>
  <c r="CR50" i="4"/>
  <c r="CR41" i="4"/>
  <c r="CR34" i="4"/>
  <c r="CR27" i="4"/>
  <c r="CR65" i="4"/>
  <c r="CR35" i="4"/>
  <c r="CR28" i="4"/>
  <c r="CR36" i="4"/>
  <c r="CR31" i="4"/>
  <c r="AT26" i="4"/>
  <c r="AQ26" i="4"/>
  <c r="BJ26" i="4"/>
  <c r="BH26" i="4"/>
  <c r="BX26" i="4"/>
  <c r="BW26" i="4"/>
  <c r="CP26" i="4"/>
  <c r="CN26" i="4"/>
  <c r="CT26" i="4" s="1"/>
  <c r="CU26" i="4" s="1"/>
  <c r="AB27" i="4"/>
  <c r="AB78" i="4" s="1"/>
  <c r="AA27" i="4"/>
  <c r="AH27" i="4" s="1"/>
  <c r="AI27" i="4" s="1"/>
  <c r="BE27" i="4"/>
  <c r="AP27" i="4"/>
  <c r="BF28" i="4"/>
  <c r="BU28" i="4"/>
  <c r="CC30" i="4"/>
  <c r="L31" i="4"/>
  <c r="K31" i="4"/>
  <c r="K78" i="4" s="1"/>
  <c r="AT32" i="4"/>
  <c r="CR32" i="4"/>
  <c r="BU36" i="4"/>
  <c r="BF36" i="4"/>
  <c r="CM38" i="4"/>
  <c r="CP38" i="4"/>
  <c r="CN38" i="4"/>
  <c r="L41" i="3"/>
  <c r="AF25" i="4"/>
  <c r="AU78" i="4"/>
  <c r="BU25" i="4"/>
  <c r="BZ26" i="4"/>
  <c r="AD27" i="4"/>
  <c r="AD78" i="4" s="1"/>
  <c r="AF29" i="4"/>
  <c r="CB29" i="4"/>
  <c r="N31" i="4"/>
  <c r="CC32" i="4"/>
  <c r="CR33" i="4"/>
  <c r="CR37" i="4"/>
  <c r="E41" i="3"/>
  <c r="Q41" i="3" s="1"/>
  <c r="M41" i="3"/>
  <c r="AW63" i="4"/>
  <c r="AW64" i="4"/>
  <c r="AW65" i="4"/>
  <c r="AW69" i="4"/>
  <c r="AW72" i="4"/>
  <c r="AW76" i="4"/>
  <c r="AW67" i="4"/>
  <c r="AW55" i="4"/>
  <c r="AW51" i="4"/>
  <c r="AW74" i="4"/>
  <c r="AW56" i="4"/>
  <c r="AW49" i="4"/>
  <c r="AW44" i="4"/>
  <c r="AW50" i="4"/>
  <c r="AW70" i="4"/>
  <c r="AW61" i="4"/>
  <c r="AW41" i="4"/>
  <c r="AW57" i="4"/>
  <c r="AW43" i="4"/>
  <c r="AW42" i="4"/>
  <c r="AW29" i="4"/>
  <c r="AW36" i="4"/>
  <c r="AW31" i="4"/>
  <c r="AW32" i="4"/>
  <c r="AW33" i="4"/>
  <c r="AW26" i="4"/>
  <c r="AW78" i="4" s="1"/>
  <c r="R25" i="4"/>
  <c r="CB28" i="4"/>
  <c r="CC29" i="4"/>
  <c r="CD30" i="4"/>
  <c r="CE30" i="4" s="1"/>
  <c r="AH35" i="4"/>
  <c r="AI35" i="4" s="1"/>
  <c r="AP35" i="4"/>
  <c r="CB36" i="4"/>
  <c r="CT39" i="4"/>
  <c r="CU39" i="4" s="1"/>
  <c r="BE41" i="4"/>
  <c r="AP41" i="4"/>
  <c r="N41" i="3"/>
  <c r="BY78" i="4"/>
  <c r="CB26" i="4"/>
  <c r="CR26" i="4"/>
  <c r="CR78" i="4" s="1"/>
  <c r="AF27" i="4"/>
  <c r="AW28" i="4"/>
  <c r="CR29" i="4"/>
  <c r="BE34" i="4"/>
  <c r="BE78" i="4" s="1"/>
  <c r="AP34" i="4"/>
  <c r="CB37" i="4"/>
  <c r="BU44" i="4"/>
  <c r="BF44" i="4"/>
  <c r="AH25" i="4"/>
  <c r="AB34" i="4"/>
  <c r="AA34" i="4"/>
  <c r="AH34" i="4" s="1"/>
  <c r="AI34" i="4" s="1"/>
  <c r="CC38" i="4"/>
  <c r="BE72" i="4"/>
  <c r="AP72" i="4"/>
  <c r="H41" i="3"/>
  <c r="P41" i="3"/>
  <c r="CB64" i="4"/>
  <c r="CB65" i="4"/>
  <c r="CB69" i="4"/>
  <c r="CB71" i="4"/>
  <c r="CB70" i="4"/>
  <c r="CB75" i="4"/>
  <c r="CB74" i="4"/>
  <c r="CB66" i="4"/>
  <c r="CB63" i="4"/>
  <c r="CB57" i="4"/>
  <c r="CB56" i="4"/>
  <c r="CB38" i="4"/>
  <c r="CB61" i="4"/>
  <c r="CB49" i="4"/>
  <c r="CB45" i="4"/>
  <c r="CB44" i="4"/>
  <c r="CB52" i="4"/>
  <c r="CB50" i="4"/>
  <c r="CB62" i="4"/>
  <c r="CB42" i="4"/>
  <c r="CB76" i="4"/>
  <c r="CB73" i="4"/>
  <c r="CB72" i="4"/>
  <c r="CB58" i="4"/>
  <c r="CB46" i="4"/>
  <c r="CB67" i="4"/>
  <c r="CB55" i="4"/>
  <c r="CB32" i="4"/>
  <c r="CB30" i="4"/>
  <c r="CB25" i="4"/>
  <c r="CB78" i="4" s="1"/>
  <c r="CB43" i="4"/>
  <c r="CB33" i="4"/>
  <c r="CB34" i="4"/>
  <c r="CB27" i="4"/>
  <c r="N78" i="4"/>
  <c r="AO78" i="4"/>
  <c r="AP25" i="4"/>
  <c r="AD29" i="4"/>
  <c r="AA29" i="4"/>
  <c r="AP29" i="4"/>
  <c r="BF29" i="4"/>
  <c r="AD31" i="4"/>
  <c r="AB31" i="4"/>
  <c r="AP31" i="4"/>
  <c r="AQ32" i="4"/>
  <c r="BF32" i="4"/>
  <c r="BE42" i="4"/>
  <c r="AP42" i="4"/>
  <c r="CB51" i="4"/>
  <c r="CC65" i="4"/>
  <c r="CC69" i="4"/>
  <c r="CC71" i="4"/>
  <c r="CC70" i="4"/>
  <c r="CC73" i="4"/>
  <c r="CC72" i="4"/>
  <c r="CC76" i="4"/>
  <c r="CC67" i="4"/>
  <c r="CC62" i="4"/>
  <c r="CC61" i="4"/>
  <c r="CC64" i="4"/>
  <c r="CC49" i="4"/>
  <c r="CC45" i="4"/>
  <c r="CC44" i="4"/>
  <c r="CC52" i="4"/>
  <c r="CD52" i="4" s="1"/>
  <c r="CE52" i="4" s="1"/>
  <c r="CC50" i="4"/>
  <c r="CC41" i="4"/>
  <c r="CC74" i="4"/>
  <c r="CC63" i="4"/>
  <c r="CC75" i="4"/>
  <c r="CC58" i="4"/>
  <c r="CC46" i="4"/>
  <c r="CC43" i="4"/>
  <c r="CC66" i="4"/>
  <c r="CC55" i="4"/>
  <c r="CC51" i="4"/>
  <c r="CC42" i="4"/>
  <c r="CC37" i="4"/>
  <c r="CC36" i="4"/>
  <c r="CC31" i="4"/>
  <c r="CC56" i="4"/>
  <c r="CC33" i="4"/>
  <c r="CC26" i="4"/>
  <c r="CC78" i="4" s="1"/>
  <c r="CC34" i="4"/>
  <c r="CC57" i="4"/>
  <c r="CC35" i="4"/>
  <c r="CC28" i="4"/>
  <c r="CC27" i="4"/>
  <c r="AB29" i="4"/>
  <c r="CR30" i="4"/>
  <c r="AD34" i="4"/>
  <c r="AW35" i="4"/>
  <c r="BV37" i="4"/>
  <c r="CK37" i="4"/>
  <c r="CL37" i="4" s="1"/>
  <c r="CP46" i="4"/>
  <c r="CN46" i="4"/>
  <c r="CM46" i="4"/>
  <c r="CT46" i="4" s="1"/>
  <c r="CU46" i="4" s="1"/>
  <c r="AC78" i="4"/>
  <c r="AV32" i="4"/>
  <c r="BF43" i="4"/>
  <c r="BU43" i="4"/>
  <c r="BM44" i="4"/>
  <c r="AP49" i="4"/>
  <c r="BE49" i="4"/>
  <c r="BF51" i="4"/>
  <c r="BU51" i="4"/>
  <c r="BF57" i="4"/>
  <c r="BU57" i="4"/>
  <c r="AH43" i="4"/>
  <c r="AI43" i="4" s="1"/>
  <c r="AT43" i="4"/>
  <c r="AQ43" i="4"/>
  <c r="BV45" i="4"/>
  <c r="CK45" i="4"/>
  <c r="CL45" i="4" s="1"/>
  <c r="CP47" i="4"/>
  <c r="CN47" i="4"/>
  <c r="CM47" i="4"/>
  <c r="BF55" i="4"/>
  <c r="BU55" i="4"/>
  <c r="CP58" i="4"/>
  <c r="CN58" i="4"/>
  <c r="AV76" i="4"/>
  <c r="AV67" i="4"/>
  <c r="AV61" i="4"/>
  <c r="AV57" i="4"/>
  <c r="AV63" i="4"/>
  <c r="AV64" i="4"/>
  <c r="AV65" i="4"/>
  <c r="AV70" i="4"/>
  <c r="AV74" i="4"/>
  <c r="AV43" i="4"/>
  <c r="AV55" i="4"/>
  <c r="AV51" i="4"/>
  <c r="AV56" i="4"/>
  <c r="AV72" i="4"/>
  <c r="AV49" i="4"/>
  <c r="AV44" i="4"/>
  <c r="AV50" i="4"/>
  <c r="AV69" i="4"/>
  <c r="J78" i="4"/>
  <c r="F67" i="2" s="1"/>
  <c r="AE78" i="4"/>
  <c r="BI78" i="4"/>
  <c r="BL28" i="4"/>
  <c r="BM29" i="4"/>
  <c r="BH37" i="4"/>
  <c r="BN37" i="4" s="1"/>
  <c r="BO37" i="4" s="1"/>
  <c r="AR43" i="4"/>
  <c r="BN45" i="4"/>
  <c r="BO45" i="4" s="1"/>
  <c r="CP52" i="4"/>
  <c r="CN52" i="4"/>
  <c r="CM52" i="4"/>
  <c r="AT55" i="4"/>
  <c r="AR55" i="4"/>
  <c r="AQ55" i="4"/>
  <c r="CM58" i="4"/>
  <c r="AD49" i="4"/>
  <c r="AB49" i="4"/>
  <c r="AA49" i="4"/>
  <c r="BU50" i="4"/>
  <c r="BF50" i="4"/>
  <c r="AT51" i="4"/>
  <c r="AR51" i="4"/>
  <c r="AQ51" i="4"/>
  <c r="BL71" i="4"/>
  <c r="BL70" i="4"/>
  <c r="BL73" i="4"/>
  <c r="BN73" i="4" s="1"/>
  <c r="BO73" i="4" s="1"/>
  <c r="BL72" i="4"/>
  <c r="BL75" i="4"/>
  <c r="BN75" i="4" s="1"/>
  <c r="BO75" i="4" s="1"/>
  <c r="BL74" i="4"/>
  <c r="BL76" i="4"/>
  <c r="BL67" i="4"/>
  <c r="BL62" i="4"/>
  <c r="BL61" i="4"/>
  <c r="BL64" i="4"/>
  <c r="BL69" i="4"/>
  <c r="BL50" i="4"/>
  <c r="BL41" i="4"/>
  <c r="BL42" i="4"/>
  <c r="BL63" i="4"/>
  <c r="BL57" i="4"/>
  <c r="BL43" i="4"/>
  <c r="BL65" i="4"/>
  <c r="BL55" i="4"/>
  <c r="BL51" i="4"/>
  <c r="BL56" i="4"/>
  <c r="L78" i="4"/>
  <c r="BK78" i="4"/>
  <c r="CO78" i="4"/>
  <c r="BL26" i="4"/>
  <c r="BM27" i="4"/>
  <c r="AV29" i="4"/>
  <c r="BL33" i="4"/>
  <c r="AV42" i="4"/>
  <c r="AP56" i="4"/>
  <c r="BE56" i="4"/>
  <c r="BM73" i="4"/>
  <c r="BM72" i="4"/>
  <c r="BM75" i="4"/>
  <c r="BM74" i="4"/>
  <c r="BM76" i="4"/>
  <c r="BM67" i="4"/>
  <c r="BM62" i="4"/>
  <c r="BM61" i="4"/>
  <c r="BM63" i="4"/>
  <c r="BM65" i="4"/>
  <c r="BM71" i="4"/>
  <c r="BM70" i="4"/>
  <c r="BM41" i="4"/>
  <c r="BM42" i="4"/>
  <c r="BM57" i="4"/>
  <c r="BM43" i="4"/>
  <c r="BM55" i="4"/>
  <c r="BM51" i="4"/>
  <c r="BM56" i="4"/>
  <c r="BM49" i="4"/>
  <c r="M78" i="4"/>
  <c r="Z78" i="4"/>
  <c r="I67" i="2" s="1"/>
  <c r="AS78" i="4"/>
  <c r="BL25" i="4"/>
  <c r="BM26" i="4"/>
  <c r="BN26" i="4" s="1"/>
  <c r="BO26" i="4" s="1"/>
  <c r="AV28" i="4"/>
  <c r="AV78" i="4" s="1"/>
  <c r="BL32" i="4"/>
  <c r="BM33" i="4"/>
  <c r="AV35" i="4"/>
  <c r="AR50" i="4"/>
  <c r="AQ50" i="4"/>
  <c r="BZ62" i="4"/>
  <c r="BX62" i="4"/>
  <c r="BW62" i="4"/>
  <c r="BM64" i="4"/>
  <c r="BM69" i="4"/>
  <c r="BF67" i="4"/>
  <c r="BU67" i="4"/>
  <c r="BJ71" i="4"/>
  <c r="BG71" i="4"/>
  <c r="BB82" i="4"/>
  <c r="G23" i="7"/>
  <c r="CP59" i="4"/>
  <c r="CT59" i="4" s="1"/>
  <c r="CU59" i="4" s="1"/>
  <c r="BN62" i="4"/>
  <c r="BO62" i="4" s="1"/>
  <c r="BE63" i="4"/>
  <c r="AP63" i="4"/>
  <c r="AT67" i="4"/>
  <c r="AQ67" i="4"/>
  <c r="BH71" i="4"/>
  <c r="BE74" i="4"/>
  <c r="AP74" i="4"/>
  <c r="BF76" i="4"/>
  <c r="BU76" i="4"/>
  <c r="AP65" i="4"/>
  <c r="BE65" i="4"/>
  <c r="AT76" i="4"/>
  <c r="AQ76" i="4"/>
  <c r="BW46" i="4"/>
  <c r="CD46" i="4" s="1"/>
  <c r="CE46" i="4" s="1"/>
  <c r="CM53" i="4"/>
  <c r="AA55" i="4"/>
  <c r="AB56" i="4"/>
  <c r="AH56" i="4" s="1"/>
  <c r="AI56" i="4" s="1"/>
  <c r="AQ57" i="4"/>
  <c r="CD58" i="4"/>
  <c r="CE58" i="4" s="1"/>
  <c r="AD63" i="4"/>
  <c r="AB63" i="4"/>
  <c r="AA63" i="4"/>
  <c r="AH63" i="4" s="1"/>
  <c r="AI63" i="4" s="1"/>
  <c r="BE69" i="4"/>
  <c r="CK73" i="4"/>
  <c r="CL73" i="4" s="1"/>
  <c r="AR76" i="4"/>
  <c r="BX46" i="4"/>
  <c r="CN53" i="4"/>
  <c r="AB55" i="4"/>
  <c r="AR57" i="4"/>
  <c r="BF61" i="4"/>
  <c r="BU61" i="4"/>
  <c r="AH64" i="4"/>
  <c r="AI64" i="4" s="1"/>
  <c r="BF64" i="4"/>
  <c r="BU64" i="4"/>
  <c r="AD65" i="4"/>
  <c r="AA65" i="4"/>
  <c r="CP66" i="4"/>
  <c r="CM66" i="4"/>
  <c r="CT66" i="4" s="1"/>
  <c r="CU66" i="4" s="1"/>
  <c r="AR69" i="4"/>
  <c r="AQ69" i="4"/>
  <c r="BX73" i="4"/>
  <c r="BW73" i="4"/>
  <c r="AA42" i="4"/>
  <c r="AH42" i="4" s="1"/>
  <c r="AI42" i="4" s="1"/>
  <c r="AQ44" i="4"/>
  <c r="AP61" i="4"/>
  <c r="AX64" i="4"/>
  <c r="AY64" i="4" s="1"/>
  <c r="AB65" i="4"/>
  <c r="CN66" i="4"/>
  <c r="CP62" i="4"/>
  <c r="CN62" i="4"/>
  <c r="CM62" i="4"/>
  <c r="CT62" i="4" s="1"/>
  <c r="CU62" i="4" s="1"/>
  <c r="AH69" i="4"/>
  <c r="AI69" i="4" s="1"/>
  <c r="AT69" i="4"/>
  <c r="AP70" i="4"/>
  <c r="BE70" i="4"/>
  <c r="BV71" i="4"/>
  <c r="CK71" i="4"/>
  <c r="CL71" i="4" s="1"/>
  <c r="BZ73" i="4"/>
  <c r="BV75" i="4"/>
  <c r="CK75" i="4"/>
  <c r="CL75" i="4" s="1"/>
  <c r="BZ66" i="4"/>
  <c r="AD67" i="4"/>
  <c r="BJ62" i="4"/>
  <c r="BW66" i="4"/>
  <c r="CD66" i="4" s="1"/>
  <c r="CE66" i="4" s="1"/>
  <c r="AA67" i="4"/>
  <c r="AH67" i="4" s="1"/>
  <c r="AI67" i="4" s="1"/>
  <c r="AA76" i="4"/>
  <c r="AH76" i="4" s="1"/>
  <c r="AI76" i="4" s="1"/>
  <c r="AA74" i="4"/>
  <c r="AH74" i="4" s="1"/>
  <c r="AI74" i="4" s="1"/>
  <c r="E26" i="7"/>
  <c r="C25" i="7"/>
  <c r="F19" i="7"/>
  <c r="F24" i="7" s="1"/>
  <c r="E40" i="9"/>
  <c r="M40" i="9"/>
  <c r="M42" i="9" s="1"/>
  <c r="G41" i="9"/>
  <c r="O41" i="9"/>
  <c r="G19" i="7"/>
  <c r="G26" i="7" s="1"/>
  <c r="F40" i="9"/>
  <c r="F42" i="9" s="1"/>
  <c r="N40" i="9"/>
  <c r="N42" i="9" s="1"/>
  <c r="H41" i="9"/>
  <c r="P41" i="9"/>
  <c r="G40" i="9"/>
  <c r="G42" i="9" s="1"/>
  <c r="O40" i="9"/>
  <c r="O42" i="9" s="1"/>
  <c r="I41" i="9"/>
  <c r="D23" i="7"/>
  <c r="H40" i="9"/>
  <c r="H42" i="9" s="1"/>
  <c r="P40" i="9"/>
  <c r="P42" i="9" s="1"/>
  <c r="J41" i="9"/>
  <c r="C42" i="9"/>
  <c r="E23" i="7"/>
  <c r="I40" i="9"/>
  <c r="I42" i="9" s="1"/>
  <c r="K41" i="9"/>
  <c r="J40" i="9"/>
  <c r="J42" i="9" s="1"/>
  <c r="L41" i="9"/>
  <c r="K40" i="9"/>
  <c r="K42" i="9" s="1"/>
  <c r="E41" i="9"/>
  <c r="Q41" i="9" s="1"/>
  <c r="M41" i="9"/>
  <c r="F41" i="9"/>
  <c r="R42" i="2" l="1"/>
  <c r="R61" i="2" s="1"/>
  <c r="G33" i="7" s="1"/>
  <c r="Q20" i="9"/>
  <c r="C85" i="3"/>
  <c r="C30" i="1"/>
  <c r="E27" i="7"/>
  <c r="C23" i="7"/>
  <c r="C27" i="7" s="1"/>
  <c r="C24" i="7"/>
  <c r="D27" i="7"/>
  <c r="F30" i="1"/>
  <c r="T136" i="2"/>
  <c r="U136" i="2" s="1"/>
  <c r="Q136" i="2"/>
  <c r="R136" i="2" s="1"/>
  <c r="AT74" i="4"/>
  <c r="AR74" i="4"/>
  <c r="AQ74" i="4"/>
  <c r="BG28" i="4"/>
  <c r="BJ28" i="4"/>
  <c r="BH28" i="4"/>
  <c r="F23" i="7"/>
  <c r="AH55" i="4"/>
  <c r="AI55" i="4" s="1"/>
  <c r="AT63" i="4"/>
  <c r="AR63" i="4"/>
  <c r="AQ63" i="4"/>
  <c r="CK43" i="4"/>
  <c r="CL43" i="4" s="1"/>
  <c r="BV43" i="4"/>
  <c r="BH32" i="4"/>
  <c r="BG32" i="4"/>
  <c r="BJ32" i="4"/>
  <c r="F26" i="7"/>
  <c r="BU70" i="4"/>
  <c r="BF70" i="4"/>
  <c r="CK61" i="4"/>
  <c r="CL61" i="4" s="1"/>
  <c r="BV61" i="4"/>
  <c r="BU69" i="4"/>
  <c r="BF69" i="4"/>
  <c r="CT53" i="4"/>
  <c r="CU53" i="4" s="1"/>
  <c r="BG76" i="4"/>
  <c r="BN76" i="4" s="1"/>
  <c r="BO76" i="4" s="1"/>
  <c r="BJ76" i="4"/>
  <c r="BH76" i="4"/>
  <c r="BF63" i="4"/>
  <c r="BU63" i="4"/>
  <c r="CK67" i="4"/>
  <c r="CL67" i="4" s="1"/>
  <c r="BV67" i="4"/>
  <c r="AX50" i="4"/>
  <c r="AY50" i="4" s="1"/>
  <c r="BL78" i="4"/>
  <c r="C24" i="1"/>
  <c r="CT47" i="4"/>
  <c r="CU47" i="4" s="1"/>
  <c r="CK57" i="4"/>
  <c r="CL57" i="4" s="1"/>
  <c r="BV57" i="4"/>
  <c r="BG43" i="4"/>
  <c r="BJ43" i="4"/>
  <c r="BH43" i="4"/>
  <c r="BZ37" i="4"/>
  <c r="BW37" i="4"/>
  <c r="BX37" i="4"/>
  <c r="AX32" i="4"/>
  <c r="AY32" i="4" s="1"/>
  <c r="BM78" i="4"/>
  <c r="CT38" i="4"/>
  <c r="CU38" i="4" s="1"/>
  <c r="CK28" i="4"/>
  <c r="CL28" i="4" s="1"/>
  <c r="BV28" i="4"/>
  <c r="CD26" i="4"/>
  <c r="CE26" i="4" s="1"/>
  <c r="H71" i="3"/>
  <c r="O71" i="3"/>
  <c r="Q58" i="9"/>
  <c r="C45" i="3"/>
  <c r="F90" i="2"/>
  <c r="C26" i="1" s="1"/>
  <c r="G83" i="9"/>
  <c r="Q30" i="9"/>
  <c r="P59" i="9"/>
  <c r="BV31" i="4"/>
  <c r="CK31" i="4"/>
  <c r="CL31" i="4" s="1"/>
  <c r="Q29" i="3"/>
  <c r="Q67" i="3"/>
  <c r="L83" i="3"/>
  <c r="P83" i="3"/>
  <c r="M71" i="9"/>
  <c r="Q29" i="9"/>
  <c r="BG35" i="4"/>
  <c r="BJ35" i="4"/>
  <c r="BH35" i="4"/>
  <c r="AG78" i="4"/>
  <c r="K78" i="9"/>
  <c r="O78" i="9"/>
  <c r="Q14" i="3"/>
  <c r="Q13" i="3"/>
  <c r="F16" i="3"/>
  <c r="F34" i="3" s="1"/>
  <c r="AR70" i="4"/>
  <c r="AQ70" i="4"/>
  <c r="AT70" i="4"/>
  <c r="BF56" i="4"/>
  <c r="BU56" i="4"/>
  <c r="BG57" i="4"/>
  <c r="BJ57" i="4"/>
  <c r="BH57" i="4"/>
  <c r="AT72" i="4"/>
  <c r="AR72" i="4"/>
  <c r="AQ72" i="4"/>
  <c r="AX72" i="4" s="1"/>
  <c r="AY72" i="4" s="1"/>
  <c r="C13" i="9"/>
  <c r="I42" i="2"/>
  <c r="O83" i="9"/>
  <c r="BZ29" i="4"/>
  <c r="BX29" i="4"/>
  <c r="BW29" i="4"/>
  <c r="CD29" i="4" s="1"/>
  <c r="CE29" i="4" s="1"/>
  <c r="E83" i="3"/>
  <c r="E87" i="3" s="1"/>
  <c r="Q81" i="3"/>
  <c r="Q83" i="3" s="1"/>
  <c r="L78" i="9"/>
  <c r="K136" i="2"/>
  <c r="L136" i="2" s="1"/>
  <c r="CP75" i="4"/>
  <c r="CM75" i="4"/>
  <c r="CN75" i="4"/>
  <c r="AT61" i="4"/>
  <c r="AQ61" i="4"/>
  <c r="AR61" i="4"/>
  <c r="G25" i="7"/>
  <c r="F24" i="1"/>
  <c r="AT56" i="4"/>
  <c r="AR56" i="4"/>
  <c r="AQ56" i="4"/>
  <c r="AX51" i="4"/>
  <c r="AY51" i="4" s="1"/>
  <c r="CT58" i="4"/>
  <c r="CU58" i="4" s="1"/>
  <c r="CK51" i="4"/>
  <c r="CL51" i="4" s="1"/>
  <c r="BV51" i="4"/>
  <c r="AH31" i="4"/>
  <c r="AI31" i="4" s="1"/>
  <c r="BU72" i="4"/>
  <c r="BF72" i="4"/>
  <c r="AA78" i="4"/>
  <c r="BU41" i="4"/>
  <c r="BF41" i="4"/>
  <c r="S25" i="4"/>
  <c r="BV36" i="4"/>
  <c r="CK36" i="4"/>
  <c r="CL36" i="4" s="1"/>
  <c r="AT27" i="4"/>
  <c r="AR27" i="4"/>
  <c r="AQ27" i="4"/>
  <c r="M78" i="3"/>
  <c r="J71" i="3"/>
  <c r="Q68" i="9"/>
  <c r="C22" i="9"/>
  <c r="F10" i="1"/>
  <c r="CS78" i="4"/>
  <c r="K83" i="9"/>
  <c r="H83" i="9"/>
  <c r="AX36" i="4"/>
  <c r="AY36" i="4" s="1"/>
  <c r="BN25" i="4"/>
  <c r="Q76" i="9"/>
  <c r="CM29" i="4"/>
  <c r="CT29" i="4" s="1"/>
  <c r="CU29" i="4" s="1"/>
  <c r="CP29" i="4"/>
  <c r="CN29" i="4"/>
  <c r="E71" i="3"/>
  <c r="Q62" i="3"/>
  <c r="C26" i="9"/>
  <c r="F12" i="1"/>
  <c r="Q51" i="3"/>
  <c r="M83" i="3"/>
  <c r="I83" i="3"/>
  <c r="P71" i="9"/>
  <c r="N71" i="9"/>
  <c r="U42" i="2"/>
  <c r="Q26" i="3"/>
  <c r="I16" i="3"/>
  <c r="I34" i="3" s="1"/>
  <c r="G16" i="3"/>
  <c r="G34" i="3" s="1"/>
  <c r="Q53" i="3"/>
  <c r="BG61" i="4"/>
  <c r="BN61" i="4" s="1"/>
  <c r="BO61" i="4" s="1"/>
  <c r="BJ61" i="4"/>
  <c r="BH61" i="4"/>
  <c r="BG67" i="4"/>
  <c r="BJ67" i="4"/>
  <c r="BH67" i="4"/>
  <c r="AI25" i="4"/>
  <c r="BJ36" i="4"/>
  <c r="BH36" i="4"/>
  <c r="BG36" i="4"/>
  <c r="E78" i="3"/>
  <c r="Q74" i="3"/>
  <c r="Q76" i="3"/>
  <c r="Q64" i="3"/>
  <c r="F71" i="9"/>
  <c r="O7" i="1"/>
  <c r="O18" i="1" s="1"/>
  <c r="H85" i="9"/>
  <c r="P85" i="9"/>
  <c r="G85" i="9"/>
  <c r="N85" i="9"/>
  <c r="F85" i="9"/>
  <c r="M85" i="9"/>
  <c r="L85" i="9"/>
  <c r="K85" i="9"/>
  <c r="J85" i="9"/>
  <c r="I85" i="9"/>
  <c r="BF74" i="4"/>
  <c r="BU74" i="4"/>
  <c r="BU78" i="4" s="1"/>
  <c r="G24" i="7"/>
  <c r="F25" i="7"/>
  <c r="BX75" i="4"/>
  <c r="BW75" i="4"/>
  <c r="BZ75" i="4"/>
  <c r="AX44" i="4"/>
  <c r="AY44" i="4" s="1"/>
  <c r="AH65" i="4"/>
  <c r="AI65" i="4" s="1"/>
  <c r="AX76" i="4"/>
  <c r="AY76" i="4" s="1"/>
  <c r="AX55" i="4"/>
  <c r="AY55" i="4" s="1"/>
  <c r="CN45" i="4"/>
  <c r="CM45" i="4"/>
  <c r="CP45" i="4"/>
  <c r="BH51" i="4"/>
  <c r="BG51" i="4"/>
  <c r="BJ51" i="4"/>
  <c r="BJ44" i="4"/>
  <c r="BH44" i="4"/>
  <c r="BG44" i="4"/>
  <c r="AF78" i="4"/>
  <c r="BF27" i="4"/>
  <c r="BU27" i="4"/>
  <c r="H78" i="3"/>
  <c r="F78" i="3"/>
  <c r="K71" i="3"/>
  <c r="Q65" i="9"/>
  <c r="L83" i="9"/>
  <c r="P83" i="9"/>
  <c r="Q68" i="3"/>
  <c r="Q66" i="9"/>
  <c r="Q53" i="9"/>
  <c r="Q75" i="3"/>
  <c r="F83" i="3"/>
  <c r="Q67" i="9"/>
  <c r="I71" i="9"/>
  <c r="G71" i="9"/>
  <c r="I14" i="9"/>
  <c r="H14" i="9"/>
  <c r="P14" i="9"/>
  <c r="G14" i="9"/>
  <c r="N14" i="9"/>
  <c r="F14" i="9"/>
  <c r="M14" i="9"/>
  <c r="L14" i="9"/>
  <c r="K14" i="9"/>
  <c r="J14" i="9"/>
  <c r="E78" i="9"/>
  <c r="Q74" i="9"/>
  <c r="Q78" i="9" s="1"/>
  <c r="P16" i="3"/>
  <c r="P34" i="3" s="1"/>
  <c r="AP78" i="4"/>
  <c r="L67" i="2" s="1"/>
  <c r="AR25" i="4"/>
  <c r="AQ25" i="4"/>
  <c r="AT25" i="4"/>
  <c r="BU49" i="4"/>
  <c r="BF49" i="4"/>
  <c r="AT42" i="4"/>
  <c r="AR42" i="4"/>
  <c r="AQ42" i="4"/>
  <c r="BV44" i="4"/>
  <c r="CK44" i="4"/>
  <c r="CL44" i="4" s="1"/>
  <c r="AX26" i="4"/>
  <c r="AY26" i="4" s="1"/>
  <c r="Q82" i="9"/>
  <c r="P78" i="3"/>
  <c r="E83" i="9"/>
  <c r="Q81" i="9"/>
  <c r="CP32" i="4"/>
  <c r="CM32" i="4"/>
  <c r="CN32" i="4"/>
  <c r="E34" i="3"/>
  <c r="E89" i="3" s="1"/>
  <c r="E91" i="3" s="1"/>
  <c r="K83" i="3"/>
  <c r="Q32" i="9"/>
  <c r="O42" i="2"/>
  <c r="J71" i="9"/>
  <c r="O71" i="9"/>
  <c r="I7" i="1"/>
  <c r="I18" i="1" s="1"/>
  <c r="L61" i="2"/>
  <c r="K16" i="3"/>
  <c r="K34" i="3" s="1"/>
  <c r="H16" i="3"/>
  <c r="H34" i="3" s="1"/>
  <c r="Q46" i="3"/>
  <c r="BZ45" i="4"/>
  <c r="BX45" i="4"/>
  <c r="BW45" i="4"/>
  <c r="CD45" i="4" s="1"/>
  <c r="CE45" i="4" s="1"/>
  <c r="BH29" i="4"/>
  <c r="BG29" i="4"/>
  <c r="BJ29" i="4"/>
  <c r="CD73" i="4"/>
  <c r="CE73" i="4" s="1"/>
  <c r="BU65" i="4"/>
  <c r="BF65" i="4"/>
  <c r="BJ50" i="4"/>
  <c r="BH50" i="4"/>
  <c r="BG50" i="4"/>
  <c r="BN50" i="4" s="1"/>
  <c r="BO50" i="4" s="1"/>
  <c r="AR49" i="4"/>
  <c r="AQ49" i="4"/>
  <c r="AT49" i="4"/>
  <c r="BF42" i="4"/>
  <c r="BU42" i="4"/>
  <c r="AR35" i="4"/>
  <c r="AQ35" i="4"/>
  <c r="AT35" i="4"/>
  <c r="R31" i="4"/>
  <c r="S31" i="4" s="1"/>
  <c r="J78" i="3"/>
  <c r="G78" i="3"/>
  <c r="F71" i="3"/>
  <c r="Q52" i="9"/>
  <c r="Q77" i="3"/>
  <c r="M83" i="9"/>
  <c r="I83" i="9"/>
  <c r="BW32" i="4"/>
  <c r="CD32" i="4" s="1"/>
  <c r="CE32" i="4" s="1"/>
  <c r="BZ32" i="4"/>
  <c r="BX32" i="4"/>
  <c r="Q56" i="9"/>
  <c r="Q50" i="9"/>
  <c r="E59" i="9"/>
  <c r="CD38" i="4"/>
  <c r="CE38" i="4" s="1"/>
  <c r="G83" i="3"/>
  <c r="K71" i="9"/>
  <c r="N57" i="9"/>
  <c r="F57" i="9"/>
  <c r="M57" i="9"/>
  <c r="L57" i="9"/>
  <c r="K57" i="9"/>
  <c r="J57" i="9"/>
  <c r="I57" i="9"/>
  <c r="H57" i="9"/>
  <c r="O57" i="9"/>
  <c r="G57" i="9"/>
  <c r="P78" i="9"/>
  <c r="F78" i="9"/>
  <c r="L16" i="3"/>
  <c r="L34" i="3" s="1"/>
  <c r="Q15" i="9"/>
  <c r="Q20" i="3"/>
  <c r="L45" i="9"/>
  <c r="L59" i="9" s="1"/>
  <c r="K45" i="9"/>
  <c r="J45" i="9"/>
  <c r="I45" i="9"/>
  <c r="H45" i="9"/>
  <c r="H59" i="9" s="1"/>
  <c r="O45" i="9"/>
  <c r="O59" i="9" s="1"/>
  <c r="G45" i="9"/>
  <c r="N45" i="9"/>
  <c r="N59" i="9" s="1"/>
  <c r="C59" i="9"/>
  <c r="C87" i="9" s="1"/>
  <c r="M45" i="9"/>
  <c r="AR31" i="4"/>
  <c r="AQ31" i="4"/>
  <c r="AT31" i="4"/>
  <c r="G27" i="7"/>
  <c r="CK64" i="4"/>
  <c r="CL64" i="4" s="1"/>
  <c r="BV64" i="4"/>
  <c r="AX57" i="4"/>
  <c r="AY57" i="4" s="1"/>
  <c r="AX67" i="4"/>
  <c r="AY67" i="4" s="1"/>
  <c r="CD62" i="4"/>
  <c r="CE62" i="4" s="1"/>
  <c r="AX43" i="4"/>
  <c r="AY43" i="4" s="1"/>
  <c r="AT29" i="4"/>
  <c r="AR29" i="4"/>
  <c r="AQ29" i="4"/>
  <c r="AX29" i="4" s="1"/>
  <c r="AY29" i="4" s="1"/>
  <c r="E42" i="9"/>
  <c r="Q40" i="9"/>
  <c r="Q42" i="9" s="1"/>
  <c r="CP71" i="4"/>
  <c r="CN71" i="4"/>
  <c r="CM71" i="4"/>
  <c r="CT71" i="4" s="1"/>
  <c r="CU71" i="4" s="1"/>
  <c r="BH64" i="4"/>
  <c r="BG64" i="4"/>
  <c r="BJ64" i="4"/>
  <c r="AQ65" i="4"/>
  <c r="AX65" i="4" s="1"/>
  <c r="AY65" i="4" s="1"/>
  <c r="AT65" i="4"/>
  <c r="AR65" i="4"/>
  <c r="BN71" i="4"/>
  <c r="BO71" i="4" s="1"/>
  <c r="BV50" i="4"/>
  <c r="CK50" i="4"/>
  <c r="CL50" i="4" s="1"/>
  <c r="CT52" i="4"/>
  <c r="CU52" i="4" s="1"/>
  <c r="CK55" i="4"/>
  <c r="CL55" i="4" s="1"/>
  <c r="BV55" i="4"/>
  <c r="AH29" i="4"/>
  <c r="AI29" i="4" s="1"/>
  <c r="AT34" i="4"/>
  <c r="AR34" i="4"/>
  <c r="AQ34" i="4"/>
  <c r="AX34" i="4" s="1"/>
  <c r="AY34" i="4" s="1"/>
  <c r="K78" i="3"/>
  <c r="O78" i="3"/>
  <c r="N71" i="3"/>
  <c r="CT30" i="4"/>
  <c r="CU30" i="4" s="1"/>
  <c r="Q32" i="3"/>
  <c r="Q52" i="3"/>
  <c r="F83" i="9"/>
  <c r="Q54" i="9"/>
  <c r="E71" i="9"/>
  <c r="Q62" i="9"/>
  <c r="Q71" i="9" s="1"/>
  <c r="C7" i="1"/>
  <c r="C18" i="1" s="1"/>
  <c r="F61" i="2"/>
  <c r="Q46" i="9"/>
  <c r="Q31" i="9"/>
  <c r="AT33" i="4"/>
  <c r="AQ33" i="4"/>
  <c r="AR33" i="4"/>
  <c r="O83" i="3"/>
  <c r="L71" i="9"/>
  <c r="I78" i="9"/>
  <c r="N78" i="9"/>
  <c r="J16" i="3"/>
  <c r="J34" i="3" s="1"/>
  <c r="Q15" i="3"/>
  <c r="AT41" i="4"/>
  <c r="AR41" i="4"/>
  <c r="AQ41" i="4"/>
  <c r="AX41" i="4" s="1"/>
  <c r="AY41" i="4" s="1"/>
  <c r="BV25" i="4"/>
  <c r="CK25" i="4"/>
  <c r="BW71" i="4"/>
  <c r="BZ71" i="4"/>
  <c r="BX71" i="4"/>
  <c r="AX69" i="4"/>
  <c r="AY69" i="4" s="1"/>
  <c r="CP73" i="4"/>
  <c r="CN73" i="4"/>
  <c r="CM73" i="4"/>
  <c r="CK76" i="4"/>
  <c r="CL76" i="4" s="1"/>
  <c r="BV76" i="4"/>
  <c r="AH49" i="4"/>
  <c r="AI49" i="4" s="1"/>
  <c r="BH55" i="4"/>
  <c r="BG55" i="4"/>
  <c r="BJ55" i="4"/>
  <c r="CP37" i="4"/>
  <c r="CM37" i="4"/>
  <c r="CN37" i="4"/>
  <c r="BF34" i="4"/>
  <c r="BU34" i="4"/>
  <c r="G71" i="3"/>
  <c r="N83" i="9"/>
  <c r="Q30" i="3"/>
  <c r="Q75" i="9"/>
  <c r="Q66" i="3"/>
  <c r="F59" i="9"/>
  <c r="BJ31" i="4"/>
  <c r="BH31" i="4"/>
  <c r="BG31" i="4"/>
  <c r="BN31" i="4" s="1"/>
  <c r="BO31" i="4" s="1"/>
  <c r="Q57" i="3"/>
  <c r="Q50" i="3"/>
  <c r="E59" i="3"/>
  <c r="BU33" i="4"/>
  <c r="BF33" i="4"/>
  <c r="Q64" i="9"/>
  <c r="CK35" i="4"/>
  <c r="CL35" i="4" s="1"/>
  <c r="BV35" i="4"/>
  <c r="J78" i="9"/>
  <c r="G78" i="9"/>
  <c r="Q22" i="3"/>
  <c r="M34" i="3"/>
  <c r="N24" i="9"/>
  <c r="F24" i="9"/>
  <c r="M24" i="9"/>
  <c r="E24" i="9"/>
  <c r="L24" i="9"/>
  <c r="K24" i="9"/>
  <c r="J24" i="9"/>
  <c r="I24" i="9"/>
  <c r="P24" i="9"/>
  <c r="H24" i="9"/>
  <c r="O24" i="9"/>
  <c r="G24" i="9"/>
  <c r="Q24" i="9" l="1"/>
  <c r="J85" i="3"/>
  <c r="P85" i="3"/>
  <c r="P87" i="3" s="1"/>
  <c r="P89" i="3" s="1"/>
  <c r="G85" i="3"/>
  <c r="N85" i="3"/>
  <c r="N87" i="3" s="1"/>
  <c r="N89" i="3" s="1"/>
  <c r="F85" i="3"/>
  <c r="M85" i="3"/>
  <c r="L85" i="3"/>
  <c r="K85" i="3"/>
  <c r="H85" i="3"/>
  <c r="I85" i="3"/>
  <c r="AX49" i="4"/>
  <c r="AY49" i="4" s="1"/>
  <c r="E87" i="9"/>
  <c r="AX56" i="4"/>
  <c r="AY56" i="4" s="1"/>
  <c r="M13" i="9"/>
  <c r="M16" i="9" s="1"/>
  <c r="L13" i="9"/>
  <c r="L16" i="9" s="1"/>
  <c r="K13" i="9"/>
  <c r="K16" i="9" s="1"/>
  <c r="J13" i="9"/>
  <c r="J16" i="9" s="1"/>
  <c r="C16" i="9"/>
  <c r="C34" i="9" s="1"/>
  <c r="C89" i="9" s="1"/>
  <c r="I13" i="9"/>
  <c r="I16" i="9" s="1"/>
  <c r="H13" i="9"/>
  <c r="H16" i="9" s="1"/>
  <c r="P13" i="9"/>
  <c r="P16" i="9" s="1"/>
  <c r="G13" i="9"/>
  <c r="G16" i="9" s="1"/>
  <c r="N13" i="9"/>
  <c r="N16" i="9" s="1"/>
  <c r="N34" i="9" s="1"/>
  <c r="F13" i="9"/>
  <c r="BH56" i="4"/>
  <c r="BG56" i="4"/>
  <c r="BJ56" i="4"/>
  <c r="BV70" i="4"/>
  <c r="CK70" i="4"/>
  <c r="CL70" i="4" s="1"/>
  <c r="BZ28" i="4"/>
  <c r="BW28" i="4"/>
  <c r="BX28" i="4"/>
  <c r="CP55" i="4"/>
  <c r="CN55" i="4"/>
  <c r="CM55" i="4"/>
  <c r="L62" i="2"/>
  <c r="BV49" i="4"/>
  <c r="BV78" i="4" s="1"/>
  <c r="R67" i="2" s="1"/>
  <c r="CK49" i="4"/>
  <c r="CL49" i="4" s="1"/>
  <c r="BG74" i="4"/>
  <c r="BJ74" i="4"/>
  <c r="BH74" i="4"/>
  <c r="N87" i="9"/>
  <c r="AH78" i="4"/>
  <c r="CN36" i="4"/>
  <c r="CM36" i="4"/>
  <c r="CP36" i="4"/>
  <c r="BV72" i="4"/>
  <c r="CK72" i="4"/>
  <c r="CL72" i="4" s="1"/>
  <c r="CT75" i="4"/>
  <c r="CU75" i="4" s="1"/>
  <c r="AX70" i="4"/>
  <c r="AY70" i="4" s="1"/>
  <c r="CP28" i="4"/>
  <c r="CN28" i="4"/>
  <c r="CM28" i="4"/>
  <c r="BJ49" i="4"/>
  <c r="BH49" i="4"/>
  <c r="BG49" i="4"/>
  <c r="BN49" i="4" s="1"/>
  <c r="BO49" i="4" s="1"/>
  <c r="Q85" i="9"/>
  <c r="F87" i="9"/>
  <c r="F33" i="7"/>
  <c r="N136" i="2"/>
  <c r="O136" i="2" s="1"/>
  <c r="BN64" i="4"/>
  <c r="BO64" i="4" s="1"/>
  <c r="AX35" i="4"/>
  <c r="AY35" i="4" s="1"/>
  <c r="AT78" i="4"/>
  <c r="BN51" i="4"/>
  <c r="BO51" i="4" s="1"/>
  <c r="I87" i="9"/>
  <c r="BO25" i="4"/>
  <c r="L22" i="9"/>
  <c r="K22" i="9"/>
  <c r="J22" i="9"/>
  <c r="I22" i="9"/>
  <c r="P22" i="9"/>
  <c r="H22" i="9"/>
  <c r="O22" i="9"/>
  <c r="G22" i="9"/>
  <c r="N22" i="9"/>
  <c r="F22" i="9"/>
  <c r="M22" i="9"/>
  <c r="E22" i="9"/>
  <c r="BZ36" i="4"/>
  <c r="BW36" i="4"/>
  <c r="BX36" i="4"/>
  <c r="BN43" i="4"/>
  <c r="BO43" i="4" s="1"/>
  <c r="BZ67" i="4"/>
  <c r="BX67" i="4"/>
  <c r="BW67" i="4"/>
  <c r="CD67" i="4" s="1"/>
  <c r="CE67" i="4" s="1"/>
  <c r="BJ69" i="4"/>
  <c r="BH69" i="4"/>
  <c r="BG69" i="4"/>
  <c r="BN32" i="4"/>
  <c r="BO32" i="4" s="1"/>
  <c r="F27" i="7"/>
  <c r="O30" i="1"/>
  <c r="BZ35" i="4"/>
  <c r="BW35" i="4"/>
  <c r="CD35" i="4" s="1"/>
  <c r="CE35" i="4" s="1"/>
  <c r="BX35" i="4"/>
  <c r="BV74" i="4"/>
  <c r="CK74" i="4"/>
  <c r="CL74" i="4" s="1"/>
  <c r="BN29" i="4"/>
  <c r="BO29" i="4" s="1"/>
  <c r="AX33" i="4"/>
  <c r="AY33" i="4" s="1"/>
  <c r="CP50" i="4"/>
  <c r="CN50" i="4"/>
  <c r="CM50" i="4"/>
  <c r="CT50" i="4" s="1"/>
  <c r="CU50" i="4" s="1"/>
  <c r="CN44" i="4"/>
  <c r="CM44" i="4"/>
  <c r="CP44" i="4"/>
  <c r="AQ78" i="4"/>
  <c r="AX25" i="4"/>
  <c r="BV27" i="4"/>
  <c r="CK27" i="4"/>
  <c r="CL27" i="4" s="1"/>
  <c r="P87" i="9"/>
  <c r="Q78" i="3"/>
  <c r="P26" i="9"/>
  <c r="H26" i="9"/>
  <c r="O26" i="9"/>
  <c r="G26" i="9"/>
  <c r="N26" i="9"/>
  <c r="F26" i="9"/>
  <c r="M26" i="9"/>
  <c r="E26" i="9"/>
  <c r="L26" i="9"/>
  <c r="K26" i="9"/>
  <c r="J26" i="9"/>
  <c r="I26" i="9"/>
  <c r="BZ51" i="4"/>
  <c r="BX51" i="4"/>
  <c r="BW51" i="4"/>
  <c r="CD51" i="4" s="1"/>
  <c r="CE51" i="4" s="1"/>
  <c r="I30" i="1"/>
  <c r="CN31" i="4"/>
  <c r="CP31" i="4"/>
  <c r="CM31" i="4"/>
  <c r="CT31" i="4" s="1"/>
  <c r="CU31" i="4" s="1"/>
  <c r="O45" i="3"/>
  <c r="O59" i="3" s="1"/>
  <c r="O87" i="3" s="1"/>
  <c r="O89" i="3" s="1"/>
  <c r="G45" i="3"/>
  <c r="N45" i="3"/>
  <c r="N59" i="3" s="1"/>
  <c r="L45" i="3"/>
  <c r="L59" i="3" s="1"/>
  <c r="K45" i="3"/>
  <c r="K59" i="3" s="1"/>
  <c r="J45" i="3"/>
  <c r="J59" i="3" s="1"/>
  <c r="J87" i="3" s="1"/>
  <c r="J89" i="3" s="1"/>
  <c r="C59" i="3"/>
  <c r="C87" i="3" s="1"/>
  <c r="C89" i="3" s="1"/>
  <c r="H45" i="3"/>
  <c r="H59" i="3" s="1"/>
  <c r="H87" i="3" s="1"/>
  <c r="H89" i="3" s="1"/>
  <c r="M45" i="3"/>
  <c r="M59" i="3" s="1"/>
  <c r="I45" i="3"/>
  <c r="I59" i="3" s="1"/>
  <c r="I87" i="3" s="1"/>
  <c r="I89" i="3" s="1"/>
  <c r="BZ57" i="4"/>
  <c r="BX57" i="4"/>
  <c r="BW57" i="4"/>
  <c r="CD57" i="4" s="1"/>
  <c r="CE57" i="4" s="1"/>
  <c r="CP67" i="4"/>
  <c r="CN67" i="4"/>
  <c r="CM67" i="4"/>
  <c r="CT67" i="4" s="1"/>
  <c r="CU67" i="4" s="1"/>
  <c r="BV69" i="4"/>
  <c r="CK69" i="4"/>
  <c r="CL69" i="4" s="1"/>
  <c r="R30" i="1"/>
  <c r="BN55" i="4"/>
  <c r="BO55" i="4" s="1"/>
  <c r="G59" i="9"/>
  <c r="G87" i="9" s="1"/>
  <c r="Q45" i="9"/>
  <c r="Q59" i="9" s="1"/>
  <c r="BZ76" i="4"/>
  <c r="BX76" i="4"/>
  <c r="BW76" i="4"/>
  <c r="AX31" i="4"/>
  <c r="AY31" i="4" s="1"/>
  <c r="I59" i="9"/>
  <c r="BV42" i="4"/>
  <c r="CK42" i="4"/>
  <c r="CL42" i="4" s="1"/>
  <c r="BJ65" i="4"/>
  <c r="BH65" i="4"/>
  <c r="BG65" i="4"/>
  <c r="CT32" i="4"/>
  <c r="CU32" i="4" s="1"/>
  <c r="BZ44" i="4"/>
  <c r="BX44" i="4"/>
  <c r="BW44" i="4"/>
  <c r="AR78" i="4"/>
  <c r="BJ27" i="4"/>
  <c r="BJ78" i="4" s="1"/>
  <c r="BH27" i="4"/>
  <c r="BG27" i="4"/>
  <c r="BF78" i="4"/>
  <c r="O67" i="2" s="1"/>
  <c r="CD75" i="4"/>
  <c r="CE75" i="4" s="1"/>
  <c r="H87" i="9"/>
  <c r="BN67" i="4"/>
  <c r="BO67" i="4" s="1"/>
  <c r="U61" i="2"/>
  <c r="R7" i="1"/>
  <c r="R18" i="1" s="1"/>
  <c r="Q71" i="3"/>
  <c r="R78" i="4"/>
  <c r="F68" i="2" s="1"/>
  <c r="CP51" i="4"/>
  <c r="CN51" i="4"/>
  <c r="CM51" i="4"/>
  <c r="E33" i="7"/>
  <c r="Q16" i="3"/>
  <c r="Q34" i="3" s="1"/>
  <c r="BN35" i="4"/>
  <c r="BO35" i="4" s="1"/>
  <c r="BZ31" i="4"/>
  <c r="BX31" i="4"/>
  <c r="BW31" i="4"/>
  <c r="CD31" i="4" s="1"/>
  <c r="CE31" i="4" s="1"/>
  <c r="CN57" i="4"/>
  <c r="CM57" i="4"/>
  <c r="CP57" i="4"/>
  <c r="CK63" i="4"/>
  <c r="CL63" i="4" s="1"/>
  <c r="BV63" i="4"/>
  <c r="BZ61" i="4"/>
  <c r="BX61" i="4"/>
  <c r="BW61" i="4"/>
  <c r="CD61" i="4" s="1"/>
  <c r="CE61" i="4" s="1"/>
  <c r="BZ43" i="4"/>
  <c r="BX43" i="4"/>
  <c r="BW43" i="4"/>
  <c r="CD43" i="4" s="1"/>
  <c r="CE43" i="4" s="1"/>
  <c r="CM64" i="4"/>
  <c r="CP64" i="4"/>
  <c r="CN64" i="4"/>
  <c r="CK33" i="4"/>
  <c r="CL33" i="4" s="1"/>
  <c r="BV33" i="4"/>
  <c r="CP76" i="4"/>
  <c r="CN76" i="4"/>
  <c r="CM76" i="4"/>
  <c r="CL25" i="4"/>
  <c r="J59" i="9"/>
  <c r="J87" i="9" s="1"/>
  <c r="Q57" i="9"/>
  <c r="BJ42" i="4"/>
  <c r="BH42" i="4"/>
  <c r="BG42" i="4"/>
  <c r="CK65" i="4"/>
  <c r="CL65" i="4" s="1"/>
  <c r="BV65" i="4"/>
  <c r="O61" i="2"/>
  <c r="L7" i="1"/>
  <c r="L18" i="1" s="1"/>
  <c r="AX42" i="4"/>
  <c r="AY42" i="4" s="1"/>
  <c r="I24" i="1"/>
  <c r="CT45" i="4"/>
  <c r="CU45" i="4" s="1"/>
  <c r="R62" i="2"/>
  <c r="BN36" i="4"/>
  <c r="BO36" i="4" s="1"/>
  <c r="BJ41" i="4"/>
  <c r="BH41" i="4"/>
  <c r="BG41" i="4"/>
  <c r="BN41" i="4" s="1"/>
  <c r="BO41" i="4" s="1"/>
  <c r="O87" i="9"/>
  <c r="BN57" i="4"/>
  <c r="BO57" i="4" s="1"/>
  <c r="BH63" i="4"/>
  <c r="BG63" i="4"/>
  <c r="BN63" i="4" s="1"/>
  <c r="BO63" i="4" s="1"/>
  <c r="BJ63" i="4"/>
  <c r="CP61" i="4"/>
  <c r="CN61" i="4"/>
  <c r="CM61" i="4"/>
  <c r="CT61" i="4" s="1"/>
  <c r="CU61" i="4" s="1"/>
  <c r="CP43" i="4"/>
  <c r="CN43" i="4"/>
  <c r="CM43" i="4"/>
  <c r="BN28" i="4"/>
  <c r="BO28" i="4" s="1"/>
  <c r="BZ55" i="4"/>
  <c r="BX55" i="4"/>
  <c r="BW55" i="4"/>
  <c r="CD55" i="4" s="1"/>
  <c r="CE55" i="4" s="1"/>
  <c r="BZ64" i="4"/>
  <c r="BW64" i="4"/>
  <c r="BX64" i="4"/>
  <c r="BJ72" i="4"/>
  <c r="BH72" i="4"/>
  <c r="BG72" i="4"/>
  <c r="CP35" i="4"/>
  <c r="CN35" i="4"/>
  <c r="CM35" i="4"/>
  <c r="CT35" i="4" s="1"/>
  <c r="CU35" i="4" s="1"/>
  <c r="BJ33" i="4"/>
  <c r="BH33" i="4"/>
  <c r="BG33" i="4"/>
  <c r="BV34" i="4"/>
  <c r="CK34" i="4"/>
  <c r="CL34" i="4" s="1"/>
  <c r="BJ34" i="4"/>
  <c r="BH34" i="4"/>
  <c r="BG34" i="4"/>
  <c r="BN34" i="4" s="1"/>
  <c r="BO34" i="4" s="1"/>
  <c r="CD71" i="4"/>
  <c r="CE71" i="4" s="1"/>
  <c r="BW50" i="4"/>
  <c r="BZ50" i="4"/>
  <c r="BX50" i="4"/>
  <c r="CT37" i="4"/>
  <c r="CU37" i="4" s="1"/>
  <c r="CT73" i="4"/>
  <c r="CU73" i="4" s="1"/>
  <c r="BW25" i="4"/>
  <c r="BZ25" i="4"/>
  <c r="BX25" i="4"/>
  <c r="M59" i="9"/>
  <c r="M87" i="9" s="1"/>
  <c r="K59" i="9"/>
  <c r="K87" i="9" s="1"/>
  <c r="Q83" i="9"/>
  <c r="Q14" i="9"/>
  <c r="BN44" i="4"/>
  <c r="BO44" i="4" s="1"/>
  <c r="L87" i="9"/>
  <c r="AX27" i="4"/>
  <c r="AY27" i="4" s="1"/>
  <c r="BV41" i="4"/>
  <c r="CK41" i="4"/>
  <c r="CL41" i="4" s="1"/>
  <c r="AX61" i="4"/>
  <c r="AY61" i="4" s="1"/>
  <c r="I61" i="2"/>
  <c r="F7" i="1"/>
  <c r="F18" i="1" s="1"/>
  <c r="CK56" i="4"/>
  <c r="CL56" i="4" s="1"/>
  <c r="BV56" i="4"/>
  <c r="CD37" i="4"/>
  <c r="CE37" i="4" s="1"/>
  <c r="BJ70" i="4"/>
  <c r="BG70" i="4"/>
  <c r="BN70" i="4" s="1"/>
  <c r="BO70" i="4" s="1"/>
  <c r="BH70" i="4"/>
  <c r="AX63" i="4"/>
  <c r="AY63" i="4" s="1"/>
  <c r="AX74" i="4"/>
  <c r="AY74" i="4" s="1"/>
  <c r="K87" i="3" l="1"/>
  <c r="K89" i="3" s="1"/>
  <c r="G34" i="9"/>
  <c r="G89" i="9" s="1"/>
  <c r="L34" i="9"/>
  <c r="L89" i="9" s="1"/>
  <c r="L87" i="3"/>
  <c r="L89" i="3" s="1"/>
  <c r="F87" i="3"/>
  <c r="F89" i="3" s="1"/>
  <c r="F91" i="3" s="1"/>
  <c r="Q85" i="3"/>
  <c r="M87" i="3"/>
  <c r="M89" i="3" s="1"/>
  <c r="N89" i="9"/>
  <c r="Q87" i="3"/>
  <c r="Q89" i="3" s="1"/>
  <c r="O24" i="1"/>
  <c r="CM63" i="4"/>
  <c r="CN63" i="4"/>
  <c r="CP63" i="4"/>
  <c r="I62" i="2"/>
  <c r="D33" i="7"/>
  <c r="M34" i="9"/>
  <c r="M89" i="9" s="1"/>
  <c r="BX41" i="4"/>
  <c r="BW41" i="4"/>
  <c r="CD41" i="4" s="1"/>
  <c r="CE41" i="4" s="1"/>
  <c r="BZ41" i="4"/>
  <c r="CM56" i="4"/>
  <c r="CP56" i="4"/>
  <c r="CN56" i="4"/>
  <c r="CD64" i="4"/>
  <c r="CE64" i="4" s="1"/>
  <c r="BN42" i="4"/>
  <c r="BO42" i="4" s="1"/>
  <c r="BZ63" i="4"/>
  <c r="BX63" i="4"/>
  <c r="BW63" i="4"/>
  <c r="BH78" i="4"/>
  <c r="CN69" i="4"/>
  <c r="CM69" i="4"/>
  <c r="CT69" i="4" s="1"/>
  <c r="CU69" i="4" s="1"/>
  <c r="CP69" i="4"/>
  <c r="G59" i="3"/>
  <c r="G87" i="3" s="1"/>
  <c r="G89" i="3" s="1"/>
  <c r="G91" i="3" s="1"/>
  <c r="H91" i="3" s="1"/>
  <c r="I91" i="3" s="1"/>
  <c r="J91" i="3" s="1"/>
  <c r="K91" i="3" s="1"/>
  <c r="L91" i="3" s="1"/>
  <c r="M91" i="3" s="1"/>
  <c r="N91" i="3" s="1"/>
  <c r="O91" i="3" s="1"/>
  <c r="P91" i="3" s="1"/>
  <c r="Q45" i="3"/>
  <c r="Q59" i="3" s="1"/>
  <c r="Q26" i="9"/>
  <c r="CT28" i="4"/>
  <c r="CU28" i="4" s="1"/>
  <c r="CT36" i="4"/>
  <c r="CU36" i="4" s="1"/>
  <c r="CN49" i="4"/>
  <c r="CM49" i="4"/>
  <c r="CT49" i="4" s="1"/>
  <c r="CU49" i="4" s="1"/>
  <c r="CP49" i="4"/>
  <c r="CD28" i="4"/>
  <c r="CE28" i="4" s="1"/>
  <c r="F16" i="9"/>
  <c r="F34" i="9" s="1"/>
  <c r="F89" i="9" s="1"/>
  <c r="Q13" i="9"/>
  <c r="Q16" i="9" s="1"/>
  <c r="K34" i="9"/>
  <c r="K89" i="9" s="1"/>
  <c r="L30" i="1"/>
  <c r="U62" i="2"/>
  <c r="CM27" i="4"/>
  <c r="CP27" i="4"/>
  <c r="CN27" i="4"/>
  <c r="BX33" i="4"/>
  <c r="BW33" i="4"/>
  <c r="CD33" i="4" s="1"/>
  <c r="CE33" i="4" s="1"/>
  <c r="BZ33" i="4"/>
  <c r="CT57" i="4"/>
  <c r="CU57" i="4" s="1"/>
  <c r="CT51" i="4"/>
  <c r="CU51" i="4" s="1"/>
  <c r="CD44" i="4"/>
  <c r="CE44" i="4" s="1"/>
  <c r="BX42" i="4"/>
  <c r="BW42" i="4"/>
  <c r="BZ42" i="4"/>
  <c r="BX27" i="4"/>
  <c r="BX78" i="4" s="1"/>
  <c r="BZ27" i="4"/>
  <c r="BZ78" i="4" s="1"/>
  <c r="BW27" i="4"/>
  <c r="CD27" i="4" s="1"/>
  <c r="CE27" i="4" s="1"/>
  <c r="AI78" i="4"/>
  <c r="I68" i="2"/>
  <c r="BW70" i="4"/>
  <c r="BZ70" i="4"/>
  <c r="BX70" i="4"/>
  <c r="P34" i="9"/>
  <c r="P89" i="9" s="1"/>
  <c r="BW69" i="4"/>
  <c r="BZ69" i="4"/>
  <c r="BX69" i="4"/>
  <c r="Q22" i="9"/>
  <c r="E34" i="9"/>
  <c r="E89" i="9" s="1"/>
  <c r="E91" i="9" s="1"/>
  <c r="BZ49" i="4"/>
  <c r="BX49" i="4"/>
  <c r="BW49" i="4"/>
  <c r="CD49" i="4" s="1"/>
  <c r="CE49" i="4" s="1"/>
  <c r="CP42" i="4"/>
  <c r="CM42" i="4"/>
  <c r="CN42" i="4"/>
  <c r="CP41" i="4"/>
  <c r="CN41" i="4"/>
  <c r="CM41" i="4"/>
  <c r="CT41" i="4" s="1"/>
  <c r="CU41" i="4" s="1"/>
  <c r="CN34" i="4"/>
  <c r="CM34" i="4"/>
  <c r="CP34" i="4"/>
  <c r="BN72" i="4"/>
  <c r="BO72" i="4" s="1"/>
  <c r="CP33" i="4"/>
  <c r="CN33" i="4"/>
  <c r="CM33" i="4"/>
  <c r="CT33" i="4" s="1"/>
  <c r="CU33" i="4" s="1"/>
  <c r="AX78" i="4"/>
  <c r="AY25" i="4"/>
  <c r="Q87" i="9"/>
  <c r="CT55" i="4"/>
  <c r="CU55" i="4" s="1"/>
  <c r="H34" i="9"/>
  <c r="H89" i="9" s="1"/>
  <c r="CP70" i="4"/>
  <c r="CN70" i="4"/>
  <c r="CM70" i="4"/>
  <c r="CT70" i="4" s="1"/>
  <c r="CU70" i="4" s="1"/>
  <c r="O62" i="2"/>
  <c r="BN33" i="4"/>
  <c r="BO33" i="4" s="1"/>
  <c r="CT43" i="4"/>
  <c r="CU43" i="4" s="1"/>
  <c r="BZ65" i="4"/>
  <c r="BX65" i="4"/>
  <c r="BW65" i="4"/>
  <c r="CK78" i="4"/>
  <c r="C25" i="1"/>
  <c r="C31" i="1" s="1"/>
  <c r="C33" i="1" s="1"/>
  <c r="F69" i="2"/>
  <c r="F138" i="2"/>
  <c r="F140" i="2" s="1"/>
  <c r="L24" i="1"/>
  <c r="CD76" i="4"/>
  <c r="CE76" i="4" s="1"/>
  <c r="CP74" i="4"/>
  <c r="CM74" i="4"/>
  <c r="CN74" i="4"/>
  <c r="O34" i="9"/>
  <c r="O89" i="9" s="1"/>
  <c r="BX72" i="4"/>
  <c r="BW72" i="4"/>
  <c r="BZ72" i="4"/>
  <c r="BN56" i="4"/>
  <c r="BO56" i="4" s="1"/>
  <c r="CD25" i="4"/>
  <c r="BX34" i="4"/>
  <c r="BZ34" i="4"/>
  <c r="BW34" i="4"/>
  <c r="CL78" i="4"/>
  <c r="U67" i="2" s="1"/>
  <c r="CP25" i="4"/>
  <c r="CM25" i="4"/>
  <c r="CN25" i="4"/>
  <c r="CN78" i="4" s="1"/>
  <c r="CP72" i="4"/>
  <c r="CN72" i="4"/>
  <c r="CM72" i="4"/>
  <c r="I34" i="9"/>
  <c r="I89" i="9" s="1"/>
  <c r="BZ56" i="4"/>
  <c r="BX56" i="4"/>
  <c r="BW56" i="4"/>
  <c r="CD56" i="4" s="1"/>
  <c r="CE56" i="4" s="1"/>
  <c r="CD50" i="4"/>
  <c r="CE50" i="4" s="1"/>
  <c r="CN65" i="4"/>
  <c r="CM65" i="4"/>
  <c r="CP65" i="4"/>
  <c r="CT76" i="4"/>
  <c r="CU76" i="4" s="1"/>
  <c r="CT64" i="4"/>
  <c r="CU64" i="4" s="1"/>
  <c r="BN27" i="4"/>
  <c r="BG78" i="4"/>
  <c r="BN65" i="4"/>
  <c r="BO65" i="4" s="1"/>
  <c r="CT44" i="4"/>
  <c r="CU44" i="4" s="1"/>
  <c r="BX74" i="4"/>
  <c r="BW74" i="4"/>
  <c r="CD74" i="4" s="1"/>
  <c r="CE74" i="4" s="1"/>
  <c r="BZ74" i="4"/>
  <c r="BN69" i="4"/>
  <c r="BO69" i="4" s="1"/>
  <c r="CD36" i="4"/>
  <c r="CE36" i="4" s="1"/>
  <c r="BN74" i="4"/>
  <c r="BO74" i="4" s="1"/>
  <c r="J34" i="9"/>
  <c r="J89" i="9" s="1"/>
  <c r="F91" i="9" l="1"/>
  <c r="G91" i="9" s="1"/>
  <c r="H91" i="9" s="1"/>
  <c r="I91" i="9" s="1"/>
  <c r="J91" i="9" s="1"/>
  <c r="K91" i="9" s="1"/>
  <c r="L91" i="9" s="1"/>
  <c r="M91" i="9" s="1"/>
  <c r="N91" i="9" s="1"/>
  <c r="O91" i="9" s="1"/>
  <c r="P91" i="9" s="1"/>
  <c r="CT74" i="4"/>
  <c r="CU74" i="4" s="1"/>
  <c r="CP78" i="4"/>
  <c r="BW78" i="4"/>
  <c r="CD65" i="4"/>
  <c r="CE65" i="4" s="1"/>
  <c r="CD42" i="4"/>
  <c r="CE42" i="4" s="1"/>
  <c r="Q34" i="9"/>
  <c r="Q89" i="9" s="1"/>
  <c r="CD63" i="4"/>
  <c r="CE63" i="4" s="1"/>
  <c r="CT56" i="4"/>
  <c r="CU56" i="4" s="1"/>
  <c r="AY78" i="4"/>
  <c r="L68" i="2"/>
  <c r="CM78" i="4"/>
  <c r="CT25" i="4"/>
  <c r="CD70" i="4"/>
  <c r="CE70" i="4" s="1"/>
  <c r="CT72" i="4"/>
  <c r="CU72" i="4" s="1"/>
  <c r="F25" i="1"/>
  <c r="F31" i="1" s="1"/>
  <c r="F33" i="1" s="1"/>
  <c r="I138" i="2"/>
  <c r="I140" i="2" s="1"/>
  <c r="I69" i="2"/>
  <c r="CT27" i="4"/>
  <c r="CU27" i="4" s="1"/>
  <c r="CT63" i="4"/>
  <c r="CU63" i="4" s="1"/>
  <c r="BO27" i="4"/>
  <c r="BN78" i="4"/>
  <c r="CE25" i="4"/>
  <c r="R24" i="1"/>
  <c r="CT65" i="4"/>
  <c r="CU65" i="4" s="1"/>
  <c r="CD34" i="4"/>
  <c r="CE34" i="4" s="1"/>
  <c r="CD72" i="4"/>
  <c r="CE72" i="4" s="1"/>
  <c r="CT42" i="4"/>
  <c r="CU42" i="4" s="1"/>
  <c r="CT34" i="4"/>
  <c r="CU34" i="4" s="1"/>
  <c r="CD69" i="4"/>
  <c r="CE69" i="4" s="1"/>
  <c r="CD78" i="4" l="1"/>
  <c r="BO78" i="4"/>
  <c r="O68" i="2"/>
  <c r="CT78" i="4"/>
  <c r="CU25" i="4"/>
  <c r="I25" i="1"/>
  <c r="I31" i="1" s="1"/>
  <c r="I33" i="1" s="1"/>
  <c r="L69" i="2"/>
  <c r="L138" i="2"/>
  <c r="L140" i="2" s="1"/>
  <c r="L25" i="1" l="1"/>
  <c r="L31" i="1" s="1"/>
  <c r="L33" i="1" s="1"/>
  <c r="O138" i="2"/>
  <c r="O140" i="2" s="1"/>
  <c r="O69" i="2"/>
  <c r="CU78" i="4"/>
  <c r="U68" i="2"/>
  <c r="CE78" i="4"/>
  <c r="R68" i="2"/>
  <c r="O25" i="1" l="1"/>
  <c r="O31" i="1" s="1"/>
  <c r="O33" i="1" s="1"/>
  <c r="R138" i="2"/>
  <c r="R140" i="2" s="1"/>
  <c r="R69" i="2"/>
  <c r="R25" i="1"/>
  <c r="R31" i="1" s="1"/>
  <c r="R33" i="1" s="1"/>
  <c r="U138" i="2"/>
  <c r="U140" i="2" s="1"/>
  <c r="U69" i="2"/>
</calcChain>
</file>

<file path=xl/sharedStrings.xml><?xml version="1.0" encoding="utf-8"?>
<sst xmlns="http://schemas.openxmlformats.org/spreadsheetml/2006/main" count="1291" uniqueCount="259">
  <si>
    <t>Memphis School of Excellence Cordova</t>
  </si>
  <si>
    <t>Budget Summary</t>
  </si>
  <si>
    <t>Planning Year</t>
  </si>
  <si>
    <t>Year 1</t>
  </si>
  <si>
    <t>Year 2</t>
  </si>
  <si>
    <t>Year 3</t>
  </si>
  <si>
    <t>Year 4</t>
  </si>
  <si>
    <t>Year 5</t>
  </si>
  <si>
    <t>2020-2021</t>
  </si>
  <si>
    <t>2021-2022</t>
  </si>
  <si>
    <t>2022-2023</t>
  </si>
  <si>
    <t>2023-2024</t>
  </si>
  <si>
    <t>2024-2025</t>
  </si>
  <si>
    <t>2025-2026</t>
  </si>
  <si>
    <t>REVENUE</t>
  </si>
  <si>
    <t>Basic Education Program</t>
  </si>
  <si>
    <t>Rev&amp;Exp</t>
  </si>
  <si>
    <t>Memphis School of Excellence - Middle/High Cordova</t>
  </si>
  <si>
    <t>PreK Funding</t>
  </si>
  <si>
    <t>Planning Year 2020-2021</t>
  </si>
  <si>
    <t>2019-2020 Cash Flow Statement</t>
  </si>
  <si>
    <t>Year 1 2021-2022</t>
  </si>
  <si>
    <t>Title I</t>
  </si>
  <si>
    <t>Year 2 2022-2023</t>
  </si>
  <si>
    <t>Year 3 2023-2024</t>
  </si>
  <si>
    <t>2019-2020 Fiscal Year</t>
  </si>
  <si>
    <t>Year 4 2024-2025</t>
  </si>
  <si>
    <t>Title III</t>
  </si>
  <si>
    <t>July</t>
  </si>
  <si>
    <t>Year 5 2025-2026</t>
  </si>
  <si>
    <t>Notes</t>
  </si>
  <si>
    <t>Student Enrollment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</si>
  <si>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</si>
  <si>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</si>
  <si>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</si>
  <si>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</si>
  <si>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</si>
  <si>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</si>
  <si>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</si>
  <si>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</si>
  <si>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</si>
  <si>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</si>
  <si>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</si>
  <si>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</si>
  <si>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</si>
  <si>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2019-2020</t>
  </si>
  <si>
    <t>IDEA B</t>
  </si>
  <si>
    <t>K</t>
  </si>
  <si>
    <t>USDA - SNP</t>
  </si>
  <si>
    <t>1st</t>
  </si>
  <si>
    <t>2nd</t>
  </si>
  <si>
    <t>3rd</t>
  </si>
  <si>
    <t>Contributions &amp; Gifts</t>
  </si>
  <si>
    <t>4th</t>
  </si>
  <si>
    <t>5th</t>
  </si>
  <si>
    <t>6th</t>
  </si>
  <si>
    <t>7th</t>
  </si>
  <si>
    <t>8th</t>
  </si>
  <si>
    <t>School Fundraising</t>
  </si>
  <si>
    <t>9th</t>
  </si>
  <si>
    <t>10th</t>
  </si>
  <si>
    <t>11th</t>
  </si>
  <si>
    <t>12th</t>
  </si>
  <si>
    <t xml:space="preserve">Charter School Startup Grant </t>
  </si>
  <si>
    <t>Rent Income</t>
  </si>
  <si>
    <t>Other Income</t>
  </si>
  <si>
    <t>TOTAL REVENUE</t>
  </si>
  <si>
    <t xml:space="preserve">     BEP - SCS</t>
  </si>
  <si>
    <t>% SPED</t>
  </si>
  <si>
    <t>Number of SPED Students</t>
  </si>
  <si>
    <t>EXPENSES</t>
  </si>
  <si>
    <t>Salaries</t>
  </si>
  <si>
    <t>Benefits</t>
  </si>
  <si>
    <t>Contracted Services</t>
  </si>
  <si>
    <t xml:space="preserve">     Transportation Allocation</t>
  </si>
  <si>
    <t xml:space="preserve">     Capital Allocation (SCS)</t>
  </si>
  <si>
    <t>Total Basic Education Program</t>
  </si>
  <si>
    <t>% ELL</t>
  </si>
  <si>
    <t>Number of ELL Students</t>
  </si>
  <si>
    <t>Staffing</t>
  </si>
  <si>
    <t>Instructional</t>
  </si>
  <si>
    <t>Supplies &amp; Materials</t>
  </si>
  <si>
    <t>Non-Instructional</t>
  </si>
  <si>
    <t>Facility Related Expenses</t>
  </si>
  <si>
    <t>Other Charges</t>
  </si>
  <si>
    <t>Network Fee</t>
  </si>
  <si>
    <t>TOTAL EXPENSES</t>
  </si>
  <si>
    <t>Interest Income</t>
  </si>
  <si>
    <t>NET INCOME</t>
  </si>
  <si>
    <t>Pre-Opening Year 2020-2021</t>
  </si>
  <si>
    <t>Grant Code</t>
  </si>
  <si>
    <t xml:space="preserve">     Per Student</t>
  </si>
  <si>
    <t>Personnel</t>
  </si>
  <si>
    <t>Cost Driver</t>
  </si>
  <si>
    <t>Total Personnel</t>
  </si>
  <si>
    <t>Per Student</t>
  </si>
  <si>
    <t>Substitute Teachers</t>
  </si>
  <si>
    <t>Nurse Service Well Child</t>
  </si>
  <si>
    <t>Accounting/Payroll Services</t>
  </si>
  <si>
    <t>PLANNING YEAR (2020-2021)</t>
  </si>
  <si>
    <t>Audit Services</t>
  </si>
  <si>
    <t>Year 1 (2021-2022)</t>
  </si>
  <si>
    <t>Year 2 (2022-2023)</t>
  </si>
  <si>
    <t>Legal Services</t>
  </si>
  <si>
    <t>Year 3 (2023-2024)</t>
  </si>
  <si>
    <t>Year 4 (2024-2025)</t>
  </si>
  <si>
    <t>Year 5 (2025-2026)</t>
  </si>
  <si>
    <t>Cleaning/Janitorial Services</t>
  </si>
  <si>
    <t>Trash Removal Services</t>
  </si>
  <si>
    <t>Transportation</t>
  </si>
  <si>
    <t>SCS Admin Fee</t>
  </si>
  <si>
    <t>TFA</t>
  </si>
  <si>
    <t>% of salary</t>
  </si>
  <si>
    <t>Database Fee</t>
  </si>
  <si>
    <t>Per employee</t>
  </si>
  <si>
    <t>Phone/Internet Fees</t>
  </si>
  <si>
    <t>Professional Development</t>
  </si>
  <si>
    <t>Contracted Services - SPED</t>
  </si>
  <si>
    <t>Total Contracted Services</t>
  </si>
  <si>
    <t>Computers (classrooms/labs)</t>
  </si>
  <si>
    <t>Curricular Materials (Textbooks, software)</t>
  </si>
  <si>
    <t>Office Supplies</t>
  </si>
  <si>
    <t>Testing/Evaluation</t>
  </si>
  <si>
    <t>Copier</t>
  </si>
  <si>
    <t>Copy Paper</t>
  </si>
  <si>
    <t>Janitorial/Cleaning Supplies</t>
  </si>
  <si>
    <t>School Furniture</t>
  </si>
  <si>
    <t>COLA Factor</t>
  </si>
  <si>
    <t>Security Equipment</t>
  </si>
  <si>
    <t>Total Supplies &amp; Materials</t>
  </si>
  <si>
    <t>Rent/Debt Service</t>
  </si>
  <si>
    <t>Utilities</t>
  </si>
  <si>
    <t>Facility Maintenance</t>
  </si>
  <si>
    <t>Security Services</t>
  </si>
  <si>
    <t>Total Facility Related Expenses</t>
  </si>
  <si>
    <t>Flat Rate</t>
  </si>
  <si>
    <t>Advertisement</t>
  </si>
  <si>
    <t>Insurance</t>
  </si>
  <si>
    <t>Total Other Charges</t>
  </si>
  <si>
    <t>SURPLUS / (DEFICIT)</t>
  </si>
  <si>
    <t>Cash Balance</t>
  </si>
  <si>
    <t>Planning Year (2020-2021)</t>
  </si>
  <si>
    <t>Department</t>
  </si>
  <si>
    <t>Employee</t>
  </si>
  <si>
    <t>Title</t>
  </si>
  <si>
    <t>Instructional / Non-Instructional</t>
  </si>
  <si>
    <t>Full-time/Part-time</t>
  </si>
  <si>
    <t>FTEs</t>
  </si>
  <si>
    <t>% of Year Employed</t>
  </si>
  <si>
    <t>Annualized Compensation</t>
  </si>
  <si>
    <t>Compensation</t>
  </si>
  <si>
    <t>Social Security</t>
  </si>
  <si>
    <t>Medicare</t>
  </si>
  <si>
    <t>Health</t>
  </si>
  <si>
    <t>Retirement</t>
  </si>
  <si>
    <t>Unempl.</t>
  </si>
  <si>
    <t>Worker's Comp</t>
  </si>
  <si>
    <t>Life Insurance</t>
  </si>
  <si>
    <t>Total Benefits</t>
  </si>
  <si>
    <t>% of Salary</t>
  </si>
  <si>
    <t>Per FTE</t>
  </si>
  <si>
    <t>5 days per year per Instructional FTE - $130 per day</t>
  </si>
  <si>
    <t>In School Support Team Budget</t>
  </si>
  <si>
    <t>Administrators</t>
  </si>
  <si>
    <t>Principal</t>
  </si>
  <si>
    <t>TBD</t>
  </si>
  <si>
    <t>Full-time</t>
  </si>
  <si>
    <t>Field Trips</t>
  </si>
  <si>
    <t xml:space="preserve">$35K per year </t>
  </si>
  <si>
    <t>Per Instructional FTE</t>
  </si>
  <si>
    <t>$5K per teacher (1/3 of instructional TFA)</t>
  </si>
  <si>
    <t>$5K per school; $20K total.</t>
  </si>
  <si>
    <t>$500 per FTE</t>
  </si>
  <si>
    <t>Construction</t>
  </si>
  <si>
    <t>Architectural Services</t>
  </si>
  <si>
    <t>Other</t>
  </si>
  <si>
    <t>Office Supplies/Copy Papers</t>
  </si>
  <si>
    <t>Phone System</t>
  </si>
  <si>
    <t>Wireless Access Points</t>
  </si>
  <si>
    <t>Speaker Systems</t>
  </si>
  <si>
    <t>Assistant Principals/Deans</t>
  </si>
  <si>
    <t>Academic Coordinator</t>
  </si>
  <si>
    <t>$6M debt to purchase Harding Campus in Cordova (split between Elementary and Middle/High based on pro rata enrollment)</t>
  </si>
  <si>
    <t>Dean of Students</t>
  </si>
  <si>
    <t>Operations</t>
  </si>
  <si>
    <t>Business Manager</t>
  </si>
  <si>
    <t>Guidance</t>
  </si>
  <si>
    <t>Guidance Counselor</t>
  </si>
  <si>
    <t>Pro Rata</t>
  </si>
  <si>
    <t>Office/Clerical</t>
  </si>
  <si>
    <t>Secretary</t>
  </si>
  <si>
    <t>Teachers</t>
  </si>
  <si>
    <t>English 1</t>
  </si>
  <si>
    <t>English 2</t>
  </si>
  <si>
    <t>English 3</t>
  </si>
  <si>
    <t>English 4</t>
  </si>
  <si>
    <t>English 5</t>
  </si>
  <si>
    <t>English 6</t>
  </si>
  <si>
    <t>English 7</t>
  </si>
  <si>
    <t>English 8</t>
  </si>
  <si>
    <t>Math 1</t>
  </si>
  <si>
    <t>Math 2</t>
  </si>
  <si>
    <t>Math 3</t>
  </si>
  <si>
    <t>Planning</t>
  </si>
  <si>
    <t>Yr 1</t>
  </si>
  <si>
    <t>Yr 2</t>
  </si>
  <si>
    <t>Yr 3</t>
  </si>
  <si>
    <t>Yr 4</t>
  </si>
  <si>
    <t>Yr 5</t>
  </si>
  <si>
    <t>Salary Information</t>
  </si>
  <si>
    <t>English</t>
  </si>
  <si>
    <t xml:space="preserve">Math </t>
  </si>
  <si>
    <t>Science</t>
  </si>
  <si>
    <t>Math 4</t>
  </si>
  <si>
    <t>Social Studies</t>
  </si>
  <si>
    <t>PE</t>
  </si>
  <si>
    <t>Art</t>
  </si>
  <si>
    <t>Music</t>
  </si>
  <si>
    <t>Computer</t>
  </si>
  <si>
    <t>Spanish Teacher</t>
  </si>
  <si>
    <t>Interventionist/RTI</t>
  </si>
  <si>
    <t>ESL Coordinator/Teacher</t>
  </si>
  <si>
    <t>SPED Coordinator/Teacher</t>
  </si>
  <si>
    <t>Part-Time ISS</t>
  </si>
  <si>
    <t>Classroom Teachers</t>
  </si>
  <si>
    <t>Math 5</t>
  </si>
  <si>
    <t>Math 6</t>
  </si>
  <si>
    <t>MSE Elementary Cordova</t>
  </si>
  <si>
    <t>MSE Cordova</t>
  </si>
  <si>
    <t>Math 7</t>
  </si>
  <si>
    <t>Math 8</t>
  </si>
  <si>
    <t>Science 1</t>
  </si>
  <si>
    <t>Fiscal Year</t>
  </si>
  <si>
    <t>Network costs</t>
  </si>
  <si>
    <t>2020-2021 Cash Flow Statement</t>
  </si>
  <si>
    <t>Enrollment</t>
  </si>
  <si>
    <t>MSE K-8 Hickory Hill</t>
  </si>
  <si>
    <t>MSE Middle/High Hickory Hill</t>
  </si>
  <si>
    <t>Total Enrollment</t>
  </si>
  <si>
    <t>Network Costs</t>
  </si>
  <si>
    <t>Science 2</t>
  </si>
  <si>
    <t>Total Network Costs</t>
  </si>
  <si>
    <t>Science 3</t>
  </si>
  <si>
    <t>Science 4</t>
  </si>
  <si>
    <t>Science 5</t>
  </si>
  <si>
    <t>Science 6</t>
  </si>
  <si>
    <t>Social Studies 1</t>
  </si>
  <si>
    <t>Social Studies 2</t>
  </si>
  <si>
    <t>Social Studies 3</t>
  </si>
  <si>
    <t>Social Studies 4</t>
  </si>
  <si>
    <t>Social Studies 5</t>
  </si>
  <si>
    <t>Social Studies 6</t>
  </si>
  <si>
    <t>PE 1</t>
  </si>
  <si>
    <t>PE 2</t>
  </si>
  <si>
    <t>Computer 1</t>
  </si>
  <si>
    <t>Computer 2</t>
  </si>
  <si>
    <t>Spanish</t>
  </si>
  <si>
    <t>Educational Aides/Interventionists</t>
  </si>
  <si>
    <t>Part-time 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</si>
</sst>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#,##0.0_);[Red]\(#,##0.0\)"/>
    <numFmt numFmtId="166" formatCode="&quot;$&quot;#,##0"/>
    <numFmt numFmtId="167" formatCode="0.0"/>
  </numFmts>
  <fonts count="19">
    <font>
      <sz val="11"/>
      <color rgb="FF000000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b/>
      <sz val="11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b/>
      <i/>
      <sz val="11"/>
      <color rgb="FF000000"/>
      <name val="Calibri"/>
    </font>
    <font>
      <b/>
      <sz val="11"/>
      <name val="Calibri"/>
    </font>
    <font>
      <i/>
      <sz val="11"/>
      <name val="Calibri"/>
    </font>
    <font>
      <i/>
      <sz val="11"/>
      <name val="Calibri"/>
    </font>
    <font>
      <i/>
      <sz val="11"/>
      <color rgb="FF000000"/>
      <name val="Calibri"/>
    </font>
    <font>
      <b/>
      <sz val="11"/>
      <color rgb="FFF3F3F3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B7B7B7"/>
        <bgColor rgb="FFB7B7B7"/>
      </patternFill>
    </fill>
    <fill>
      <patternFill patternType="solid">
        <fgColor rgb="FF757070"/>
        <bgColor rgb="FF75707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2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6" fontId="0" fillId="0" borderId="0" xfId="0" applyNumberFormat="1" applyFont="1" applyAlignment="1">
      <alignment horizontal="center"/>
    </xf>
    <xf numFmtId="6" fontId="6" fillId="0" borderId="0" xfId="0" applyNumberFormat="1" applyFont="1"/>
    <xf numFmtId="0" fontId="0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" fillId="2" borderId="0" xfId="0" applyFont="1" applyFill="1" applyAlignment="1"/>
    <xf numFmtId="0" fontId="7" fillId="2" borderId="0" xfId="0" applyFont="1" applyFill="1" applyAlignment="1"/>
    <xf numFmtId="0" fontId="0" fillId="0" borderId="0" xfId="0" applyFont="1"/>
    <xf numFmtId="0" fontId="7" fillId="0" borderId="0" xfId="0" applyFont="1" applyAlignment="1"/>
    <xf numFmtId="0" fontId="5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2" xfId="0" applyFont="1" applyBorder="1" applyAlignment="1"/>
    <xf numFmtId="0" fontId="5" fillId="0" borderId="0" xfId="0" applyFont="1" applyAlignment="1">
      <alignment horizontal="center" wrapText="1"/>
    </xf>
    <xf numFmtId="40" fontId="5" fillId="3" borderId="0" xfId="0" applyNumberFormat="1" applyFont="1" applyFill="1" applyAlignment="1">
      <alignment horizontal="center" wrapText="1"/>
    </xf>
    <xf numFmtId="0" fontId="7" fillId="0" borderId="3" xfId="0" applyFont="1" applyBorder="1" applyAlignment="1"/>
    <xf numFmtId="0" fontId="5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5" fillId="0" borderId="5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0" fontId="0" fillId="3" borderId="0" xfId="0" applyNumberFormat="1" applyFont="1" applyFill="1" applyAlignment="1">
      <alignment horizontal="center"/>
    </xf>
    <xf numFmtId="0" fontId="0" fillId="0" borderId="0" xfId="0" applyFont="1" applyAlignment="1"/>
    <xf numFmtId="38" fontId="0" fillId="3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38" fontId="0" fillId="0" borderId="0" xfId="0" applyNumberFormat="1" applyFont="1" applyAlignment="1">
      <alignment horizontal="center"/>
    </xf>
    <xf numFmtId="38" fontId="0" fillId="0" borderId="0" xfId="0" applyNumberFormat="1" applyFont="1"/>
    <xf numFmtId="38" fontId="6" fillId="0" borderId="0" xfId="0" applyNumberFormat="1" applyFont="1" applyAlignment="1">
      <alignment wrapText="1"/>
    </xf>
    <xf numFmtId="0" fontId="7" fillId="5" borderId="0" xfId="0" applyFont="1" applyFill="1" applyAlignment="1"/>
    <xf numFmtId="164" fontId="7" fillId="0" borderId="0" xfId="0" applyNumberFormat="1" applyFont="1" applyAlignment="1"/>
    <xf numFmtId="40" fontId="0" fillId="3" borderId="0" xfId="0" applyNumberFormat="1" applyFont="1" applyFill="1" applyAlignment="1">
      <alignment horizontal="center"/>
    </xf>
    <xf numFmtId="38" fontId="5" fillId="3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center"/>
    </xf>
    <xf numFmtId="0" fontId="7" fillId="0" borderId="0" xfId="0" applyFont="1" applyAlignment="1"/>
    <xf numFmtId="0" fontId="5" fillId="5" borderId="3" xfId="0" applyFont="1" applyFill="1" applyBorder="1" applyAlignment="1"/>
    <xf numFmtId="164" fontId="7" fillId="5" borderId="0" xfId="0" applyNumberFormat="1" applyFont="1" applyFill="1" applyAlignment="1"/>
    <xf numFmtId="6" fontId="5" fillId="0" borderId="0" xfId="0" applyNumberFormat="1" applyFont="1" applyAlignment="1">
      <alignment horizontal="center"/>
    </xf>
    <xf numFmtId="40" fontId="6" fillId="3" borderId="0" xfId="0" applyNumberFormat="1" applyFont="1" applyFill="1"/>
    <xf numFmtId="10" fontId="0" fillId="0" borderId="0" xfId="0" applyNumberFormat="1" applyFont="1" applyAlignment="1">
      <alignment horizontal="center"/>
    </xf>
    <xf numFmtId="10" fontId="0" fillId="3" borderId="0" xfId="0" applyNumberFormat="1" applyFont="1" applyFill="1" applyAlignment="1">
      <alignment horizontal="center"/>
    </xf>
    <xf numFmtId="10" fontId="6" fillId="0" borderId="0" xfId="0" applyNumberFormat="1" applyFont="1" applyAlignment="1">
      <alignment horizontal="center"/>
    </xf>
    <xf numFmtId="6" fontId="5" fillId="0" borderId="0" xfId="0" applyNumberFormat="1" applyFont="1"/>
    <xf numFmtId="10" fontId="6" fillId="3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8" fillId="0" borderId="0" xfId="0" applyFont="1"/>
    <xf numFmtId="8" fontId="7" fillId="0" borderId="0" xfId="0" applyNumberFormat="1" applyFont="1" applyAlignment="1">
      <alignment horizontal="center"/>
    </xf>
    <xf numFmtId="8" fontId="7" fillId="5" borderId="0" xfId="0" applyNumberFormat="1" applyFont="1" applyFill="1" applyAlignment="1">
      <alignment horizontal="center"/>
    </xf>
    <xf numFmtId="0" fontId="9" fillId="0" borderId="0" xfId="0" applyFont="1" applyAlignment="1"/>
    <xf numFmtId="8" fontId="9" fillId="0" borderId="0" xfId="0" applyNumberFormat="1" applyFont="1" applyAlignment="1">
      <alignment horizontal="center"/>
    </xf>
    <xf numFmtId="8" fontId="9" fillId="5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40" fontId="0" fillId="3" borderId="0" xfId="0" applyNumberFormat="1" applyFont="1" applyFill="1"/>
    <xf numFmtId="165" fontId="0" fillId="3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3" borderId="0" xfId="0" applyNumberFormat="1" applyFont="1" applyFill="1" applyAlignment="1">
      <alignment horizontal="center"/>
    </xf>
    <xf numFmtId="165" fontId="0" fillId="0" borderId="0" xfId="0" applyNumberFormat="1" applyFont="1"/>
    <xf numFmtId="165" fontId="6" fillId="0" borderId="0" xfId="0" applyNumberFormat="1" applyFont="1" applyAlignment="1">
      <alignment wrapText="1"/>
    </xf>
    <xf numFmtId="165" fontId="5" fillId="3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/>
    <xf numFmtId="166" fontId="0" fillId="0" borderId="0" xfId="0" applyNumberFormat="1" applyFont="1" applyAlignment="1">
      <alignment horizontal="center"/>
    </xf>
    <xf numFmtId="0" fontId="5" fillId="5" borderId="0" xfId="0" applyFont="1" applyFill="1" applyAlignment="1">
      <alignment horizontal="center"/>
    </xf>
    <xf numFmtId="0" fontId="10" fillId="0" borderId="0" xfId="0" applyFont="1" applyAlignment="1"/>
    <xf numFmtId="0" fontId="5" fillId="5" borderId="6" xfId="0" applyFont="1" applyFill="1" applyBorder="1"/>
    <xf numFmtId="8" fontId="7" fillId="0" borderId="0" xfId="0" applyNumberFormat="1" applyFont="1" applyAlignment="1"/>
    <xf numFmtId="0" fontId="0" fillId="5" borderId="6" xfId="0" applyFont="1" applyFill="1" applyBorder="1"/>
    <xf numFmtId="8" fontId="7" fillId="5" borderId="0" xfId="0" applyNumberFormat="1" applyFont="1" applyFill="1" applyAlignment="1"/>
    <xf numFmtId="40" fontId="0" fillId="5" borderId="6" xfId="0" applyNumberFormat="1" applyFont="1" applyFill="1" applyBorder="1" applyAlignment="1">
      <alignment horizontal="center"/>
    </xf>
    <xf numFmtId="0" fontId="5" fillId="5" borderId="0" xfId="0" applyFont="1" applyFill="1" applyAlignment="1"/>
    <xf numFmtId="0" fontId="0" fillId="5" borderId="6" xfId="0" applyFont="1" applyFill="1" applyBorder="1" applyAlignment="1">
      <alignment horizontal="center"/>
    </xf>
    <xf numFmtId="40" fontId="0" fillId="5" borderId="6" xfId="0" applyNumberFormat="1" applyFont="1" applyFill="1" applyBorder="1"/>
    <xf numFmtId="0" fontId="6" fillId="5" borderId="0" xfId="0" applyFont="1" applyFill="1"/>
    <xf numFmtId="0" fontId="0" fillId="0" borderId="0" xfId="0" applyFont="1" applyAlignment="1"/>
    <xf numFmtId="0" fontId="6" fillId="5" borderId="0" xfId="0" applyFont="1" applyFill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0" fontId="12" fillId="3" borderId="0" xfId="0" applyNumberFormat="1" applyFont="1" applyFill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0" fontId="11" fillId="3" borderId="0" xfId="0" applyNumberFormat="1" applyFont="1" applyFill="1" applyAlignment="1">
      <alignment horizontal="left"/>
    </xf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6" fillId="2" borderId="0" xfId="0" applyFont="1" applyFill="1"/>
    <xf numFmtId="164" fontId="0" fillId="3" borderId="0" xfId="0" applyNumberFormat="1" applyFont="1" applyFill="1" applyAlignment="1">
      <alignment horizontal="center"/>
    </xf>
    <xf numFmtId="0" fontId="12" fillId="0" borderId="0" xfId="0" applyFont="1"/>
    <xf numFmtId="0" fontId="5" fillId="6" borderId="0" xfId="0" applyFont="1" applyFill="1" applyAlignment="1">
      <alignment wrapText="1"/>
    </xf>
    <xf numFmtId="0" fontId="0" fillId="6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/>
    <xf numFmtId="0" fontId="12" fillId="3" borderId="0" xfId="0" applyFont="1" applyFill="1"/>
    <xf numFmtId="0" fontId="6" fillId="8" borderId="0" xfId="0" applyFont="1" applyFill="1"/>
    <xf numFmtId="0" fontId="12" fillId="8" borderId="0" xfId="0" applyFont="1" applyFill="1"/>
    <xf numFmtId="0" fontId="6" fillId="9" borderId="0" xfId="0" applyFont="1" applyFill="1"/>
    <xf numFmtId="0" fontId="12" fillId="9" borderId="0" xfId="0" applyFont="1" applyFill="1"/>
    <xf numFmtId="0" fontId="6" fillId="10" borderId="0" xfId="0" applyFont="1" applyFill="1"/>
    <xf numFmtId="0" fontId="12" fillId="10" borderId="0" xfId="0" applyFont="1" applyFill="1"/>
    <xf numFmtId="0" fontId="6" fillId="11" borderId="0" xfId="0" applyFont="1" applyFill="1"/>
    <xf numFmtId="0" fontId="12" fillId="11" borderId="0" xfId="0" applyFont="1" applyFill="1"/>
    <xf numFmtId="0" fontId="6" fillId="12" borderId="0" xfId="0" applyFont="1" applyFill="1"/>
    <xf numFmtId="0" fontId="12" fillId="12" borderId="0" xfId="0" applyFont="1" applyFill="1"/>
    <xf numFmtId="0" fontId="7" fillId="0" borderId="0" xfId="0" applyFont="1" applyAlignment="1">
      <alignment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 wrapText="1"/>
    </xf>
    <xf numFmtId="0" fontId="4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 wrapText="1"/>
    </xf>
    <xf numFmtId="0" fontId="4" fillId="10" borderId="9" xfId="0" applyFont="1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 wrapText="1"/>
    </xf>
    <xf numFmtId="0" fontId="4" fillId="11" borderId="9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 wrapText="1"/>
    </xf>
    <xf numFmtId="0" fontId="4" fillId="12" borderId="9" xfId="0" applyFont="1" applyFill="1" applyBorder="1" applyAlignment="1">
      <alignment horizontal="center"/>
    </xf>
    <xf numFmtId="0" fontId="6" fillId="12" borderId="0" xfId="0" applyFont="1" applyFill="1" applyAlignment="1">
      <alignment horizontal="center"/>
    </xf>
    <xf numFmtId="10" fontId="6" fillId="3" borderId="10" xfId="0" applyNumberFormat="1" applyFont="1" applyFill="1" applyBorder="1" applyAlignment="1">
      <alignment horizontal="center"/>
    </xf>
    <xf numFmtId="10" fontId="6" fillId="3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0" fontId="6" fillId="8" borderId="10" xfId="0" applyNumberFormat="1" applyFont="1" applyFill="1" applyBorder="1" applyAlignment="1">
      <alignment horizontal="center"/>
    </xf>
    <xf numFmtId="10" fontId="6" fillId="8" borderId="5" xfId="0" applyNumberFormat="1" applyFont="1" applyFill="1" applyBorder="1" applyAlignment="1">
      <alignment horizontal="center"/>
    </xf>
    <xf numFmtId="164" fontId="6" fillId="8" borderId="5" xfId="0" applyNumberFormat="1" applyFont="1" applyFill="1" applyBorder="1" applyAlignment="1">
      <alignment horizontal="center"/>
    </xf>
    <xf numFmtId="164" fontId="6" fillId="8" borderId="11" xfId="0" applyNumberFormat="1" applyFont="1" applyFill="1" applyBorder="1" applyAlignment="1">
      <alignment horizontal="center"/>
    </xf>
    <xf numFmtId="0" fontId="4" fillId="9" borderId="0" xfId="0" applyFont="1" applyFill="1" applyAlignment="1"/>
    <xf numFmtId="0" fontId="4" fillId="9" borderId="0" xfId="0" applyFont="1" applyFill="1" applyAlignment="1">
      <alignment horizontal="center"/>
    </xf>
    <xf numFmtId="10" fontId="6" fillId="9" borderId="10" xfId="0" applyNumberFormat="1" applyFont="1" applyFill="1" applyBorder="1" applyAlignment="1">
      <alignment horizontal="center"/>
    </xf>
    <xf numFmtId="10" fontId="6" fillId="9" borderId="5" xfId="0" applyNumberFormat="1" applyFont="1" applyFill="1" applyBorder="1" applyAlignment="1">
      <alignment horizontal="center"/>
    </xf>
    <xf numFmtId="164" fontId="6" fillId="9" borderId="5" xfId="0" applyNumberFormat="1" applyFont="1" applyFill="1" applyBorder="1" applyAlignment="1">
      <alignment horizontal="center"/>
    </xf>
    <xf numFmtId="164" fontId="6" fillId="9" borderId="11" xfId="0" applyNumberFormat="1" applyFont="1" applyFill="1" applyBorder="1" applyAlignment="1">
      <alignment horizontal="center"/>
    </xf>
    <xf numFmtId="0" fontId="4" fillId="10" borderId="0" xfId="0" applyFont="1" applyFill="1" applyAlignment="1"/>
    <xf numFmtId="0" fontId="4" fillId="10" borderId="0" xfId="0" applyFont="1" applyFill="1" applyAlignment="1">
      <alignment horizontal="center"/>
    </xf>
    <xf numFmtId="10" fontId="6" fillId="10" borderId="10" xfId="0" applyNumberFormat="1" applyFont="1" applyFill="1" applyBorder="1" applyAlignment="1">
      <alignment horizontal="center"/>
    </xf>
    <xf numFmtId="10" fontId="6" fillId="10" borderId="5" xfId="0" applyNumberFormat="1" applyFont="1" applyFill="1" applyBorder="1" applyAlignment="1">
      <alignment horizontal="center"/>
    </xf>
    <xf numFmtId="164" fontId="6" fillId="10" borderId="5" xfId="0" applyNumberFormat="1" applyFont="1" applyFill="1" applyBorder="1" applyAlignment="1">
      <alignment horizontal="center"/>
    </xf>
    <xf numFmtId="0" fontId="4" fillId="0" borderId="0" xfId="0" applyFont="1"/>
    <xf numFmtId="164" fontId="6" fillId="10" borderId="1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11" borderId="0" xfId="0" applyFont="1" applyFill="1" applyAlignment="1"/>
    <xf numFmtId="0" fontId="4" fillId="11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0" fontId="6" fillId="11" borderId="10" xfId="0" applyNumberFormat="1" applyFont="1" applyFill="1" applyBorder="1" applyAlignment="1">
      <alignment horizontal="center"/>
    </xf>
    <xf numFmtId="10" fontId="6" fillId="11" borderId="5" xfId="0" applyNumberFormat="1" applyFont="1" applyFill="1" applyBorder="1" applyAlignment="1">
      <alignment horizontal="center"/>
    </xf>
    <xf numFmtId="164" fontId="6" fillId="11" borderId="5" xfId="0" applyNumberFormat="1" applyFont="1" applyFill="1" applyBorder="1" applyAlignment="1">
      <alignment horizontal="center"/>
    </xf>
    <xf numFmtId="164" fontId="6" fillId="11" borderId="11" xfId="0" applyNumberFormat="1" applyFont="1" applyFill="1" applyBorder="1" applyAlignment="1">
      <alignment horizontal="center"/>
    </xf>
    <xf numFmtId="0" fontId="4" fillId="12" borderId="0" xfId="0" applyFont="1" applyFill="1" applyAlignment="1"/>
    <xf numFmtId="0" fontId="4" fillId="12" borderId="0" xfId="0" applyFont="1" applyFill="1" applyAlignment="1">
      <alignment horizontal="center"/>
    </xf>
    <xf numFmtId="10" fontId="6" fillId="12" borderId="10" xfId="0" applyNumberFormat="1" applyFont="1" applyFill="1" applyBorder="1" applyAlignment="1">
      <alignment horizontal="center"/>
    </xf>
    <xf numFmtId="10" fontId="6" fillId="12" borderId="5" xfId="0" applyNumberFormat="1" applyFont="1" applyFill="1" applyBorder="1" applyAlignment="1">
      <alignment horizontal="center"/>
    </xf>
    <xf numFmtId="164" fontId="6" fillId="12" borderId="5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164" fontId="6" fillId="0" borderId="0" xfId="0" applyNumberFormat="1" applyFont="1"/>
    <xf numFmtId="164" fontId="6" fillId="3" borderId="0" xfId="0" applyNumberFormat="1" applyFont="1" applyFill="1"/>
    <xf numFmtId="164" fontId="0" fillId="0" borderId="0" xfId="0" applyNumberFormat="1" applyFont="1" applyAlignment="1">
      <alignment horizontal="center"/>
    </xf>
    <xf numFmtId="164" fontId="6" fillId="12" borderId="11" xfId="0" applyNumberFormat="1" applyFont="1" applyFill="1" applyBorder="1" applyAlignment="1">
      <alignment horizontal="center"/>
    </xf>
    <xf numFmtId="10" fontId="6" fillId="8" borderId="0" xfId="0" applyNumberFormat="1" applyFont="1" applyFill="1" applyAlignment="1">
      <alignment horizontal="center"/>
    </xf>
    <xf numFmtId="10" fontId="6" fillId="9" borderId="0" xfId="0" applyNumberFormat="1" applyFont="1" applyFill="1" applyAlignment="1">
      <alignment horizontal="center"/>
    </xf>
    <xf numFmtId="10" fontId="6" fillId="10" borderId="0" xfId="0" applyNumberFormat="1" applyFont="1" applyFill="1" applyAlignment="1">
      <alignment horizontal="center"/>
    </xf>
    <xf numFmtId="10" fontId="6" fillId="11" borderId="0" xfId="0" applyNumberFormat="1" applyFont="1" applyFill="1" applyAlignment="1">
      <alignment horizontal="center"/>
    </xf>
    <xf numFmtId="10" fontId="6" fillId="12" borderId="0" xfId="0" applyNumberFormat="1" applyFont="1" applyFill="1" applyAlignment="1">
      <alignment horizontal="center"/>
    </xf>
    <xf numFmtId="0" fontId="6" fillId="3" borderId="0" xfId="0" applyFont="1" applyFill="1" applyAlignment="1"/>
    <xf numFmtId="0" fontId="6" fillId="8" borderId="0" xfId="0" applyFont="1" applyFill="1" applyAlignment="1"/>
    <xf numFmtId="0" fontId="6" fillId="9" borderId="0" xfId="0" applyFont="1" applyFill="1" applyAlignment="1"/>
    <xf numFmtId="0" fontId="6" fillId="10" borderId="0" xfId="0" applyFont="1" applyFill="1" applyAlignment="1"/>
    <xf numFmtId="0" fontId="6" fillId="11" borderId="0" xfId="0" applyFont="1" applyFill="1" applyAlignment="1"/>
    <xf numFmtId="0" fontId="6" fillId="12" borderId="0" xfId="0" applyFont="1" applyFill="1" applyAlignment="1"/>
    <xf numFmtId="0" fontId="0" fillId="6" borderId="0" xfId="0" applyFont="1" applyFill="1"/>
    <xf numFmtId="0" fontId="5" fillId="6" borderId="0" xfId="0" applyFont="1" applyFill="1"/>
    <xf numFmtId="166" fontId="6" fillId="0" borderId="0" xfId="0" applyNumberFormat="1" applyFont="1"/>
    <xf numFmtId="166" fontId="5" fillId="0" borderId="0" xfId="0" applyNumberFormat="1" applyFont="1"/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8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8" borderId="5" xfId="0" applyFont="1" applyFill="1" applyBorder="1" applyAlignment="1">
      <alignment horizontal="center" wrapText="1"/>
    </xf>
    <xf numFmtId="0" fontId="5" fillId="9" borderId="0" xfId="0" applyFont="1" applyFill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5" fillId="10" borderId="0" xfId="0" applyFont="1" applyFill="1" applyAlignment="1">
      <alignment horizontal="center"/>
    </xf>
    <xf numFmtId="0" fontId="5" fillId="10" borderId="5" xfId="0" applyFont="1" applyFill="1" applyBorder="1" applyAlignment="1">
      <alignment horizontal="center" wrapText="1"/>
    </xf>
    <xf numFmtId="0" fontId="11" fillId="0" borderId="0" xfId="0" applyFont="1"/>
    <xf numFmtId="166" fontId="11" fillId="0" borderId="0" xfId="0" applyNumberFormat="1" applyFont="1"/>
    <xf numFmtId="164" fontId="12" fillId="3" borderId="0" xfId="0" applyNumberFormat="1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0" fontId="5" fillId="11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12" borderId="0" xfId="0" applyFont="1" applyFill="1" applyAlignment="1">
      <alignment horizontal="center"/>
    </xf>
    <xf numFmtId="0" fontId="5" fillId="12" borderId="5" xfId="0" applyFont="1" applyFill="1" applyBorder="1" applyAlignment="1">
      <alignment horizontal="center" wrapText="1"/>
    </xf>
    <xf numFmtId="0" fontId="5" fillId="6" borderId="0" xfId="0" applyFont="1" applyFill="1" applyAlignment="1"/>
    <xf numFmtId="0" fontId="5" fillId="0" borderId="5" xfId="0" applyFont="1" applyBorder="1" applyAlignment="1"/>
    <xf numFmtId="0" fontId="5" fillId="0" borderId="5" xfId="0" applyFont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166" fontId="0" fillId="0" borderId="0" xfId="0" applyNumberFormat="1" applyFont="1"/>
    <xf numFmtId="0" fontId="5" fillId="3" borderId="12" xfId="0" applyFont="1" applyFill="1" applyBorder="1" applyAlignment="1">
      <alignment horizontal="center" wrapText="1"/>
    </xf>
    <xf numFmtId="164" fontId="0" fillId="0" borderId="0" xfId="0" applyNumberFormat="1" applyFont="1"/>
    <xf numFmtId="0" fontId="9" fillId="3" borderId="12" xfId="0" applyFont="1" applyFill="1" applyBorder="1" applyAlignment="1">
      <alignment horizontal="center" wrapText="1"/>
    </xf>
    <xf numFmtId="0" fontId="5" fillId="5" borderId="0" xfId="0" applyFont="1" applyFill="1"/>
    <xf numFmtId="0" fontId="5" fillId="8" borderId="5" xfId="0" applyFont="1" applyFill="1" applyBorder="1" applyAlignment="1">
      <alignment horizontal="center" wrapText="1"/>
    </xf>
    <xf numFmtId="0" fontId="5" fillId="8" borderId="12" xfId="0" applyFont="1" applyFill="1" applyBorder="1" applyAlignment="1">
      <alignment horizontal="center" wrapText="1"/>
    </xf>
    <xf numFmtId="0" fontId="9" fillId="8" borderId="12" xfId="0" applyFont="1" applyFill="1" applyBorder="1" applyAlignment="1">
      <alignment horizontal="center" wrapText="1"/>
    </xf>
    <xf numFmtId="0" fontId="0" fillId="5" borderId="0" xfId="0" applyFont="1" applyFill="1"/>
    <xf numFmtId="166" fontId="0" fillId="5" borderId="0" xfId="0" applyNumberFormat="1" applyFont="1" applyFill="1"/>
    <xf numFmtId="40" fontId="0" fillId="5" borderId="0" xfId="0" applyNumberFormat="1" applyFont="1" applyFill="1" applyAlignment="1">
      <alignment horizontal="center"/>
    </xf>
    <xf numFmtId="164" fontId="0" fillId="5" borderId="0" xfId="0" applyNumberFormat="1" applyFont="1" applyFill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164" fontId="0" fillId="5" borderId="0" xfId="0" applyNumberFormat="1" applyFont="1" applyFill="1"/>
    <xf numFmtId="0" fontId="5" fillId="9" borderId="12" xfId="0" applyFont="1" applyFill="1" applyBorder="1" applyAlignment="1">
      <alignment horizontal="center" wrapText="1"/>
    </xf>
    <xf numFmtId="0" fontId="9" fillId="9" borderId="12" xfId="0" applyFont="1" applyFill="1" applyBorder="1" applyAlignment="1">
      <alignment horizontal="center" wrapText="1"/>
    </xf>
    <xf numFmtId="0" fontId="5" fillId="10" borderId="5" xfId="0" applyFont="1" applyFill="1" applyBorder="1" applyAlignment="1">
      <alignment horizontal="center" wrapText="1"/>
    </xf>
    <xf numFmtId="40" fontId="0" fillId="5" borderId="0" xfId="0" applyNumberFormat="1" applyFont="1" applyFill="1"/>
    <xf numFmtId="0" fontId="5" fillId="10" borderId="12" xfId="0" applyFont="1" applyFill="1" applyBorder="1" applyAlignment="1">
      <alignment horizontal="center" wrapText="1"/>
    </xf>
    <xf numFmtId="0" fontId="9" fillId="10" borderId="12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11" borderId="5" xfId="0" applyFont="1" applyFill="1" applyBorder="1" applyAlignment="1">
      <alignment horizontal="center" wrapText="1"/>
    </xf>
    <xf numFmtId="0" fontId="5" fillId="11" borderId="12" xfId="0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9" fillId="11" borderId="12" xfId="0" applyFont="1" applyFill="1" applyBorder="1" applyAlignment="1">
      <alignment horizontal="center" wrapText="1"/>
    </xf>
    <xf numFmtId="40" fontId="6" fillId="3" borderId="0" xfId="0" applyNumberFormat="1" applyFont="1" applyFill="1" applyAlignment="1">
      <alignment horizontal="center"/>
    </xf>
    <xf numFmtId="0" fontId="5" fillId="1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12" borderId="12" xfId="0" applyFont="1" applyFill="1" applyBorder="1" applyAlignment="1">
      <alignment horizontal="center" wrapText="1"/>
    </xf>
    <xf numFmtId="0" fontId="9" fillId="12" borderId="12" xfId="0" applyFont="1" applyFill="1" applyBorder="1" applyAlignment="1">
      <alignment horizontal="center" wrapText="1"/>
    </xf>
    <xf numFmtId="164" fontId="0" fillId="0" borderId="0" xfId="0" applyNumberFormat="1" applyFont="1" applyAlignment="1">
      <alignment horizontal="center"/>
    </xf>
    <xf numFmtId="0" fontId="14" fillId="0" borderId="0" xfId="0" applyFont="1"/>
    <xf numFmtId="0" fontId="5" fillId="3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8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4" fillId="0" borderId="0" xfId="0" applyFont="1" applyAlignment="1"/>
    <xf numFmtId="0" fontId="5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166" fontId="4" fillId="0" borderId="0" xfId="0" applyNumberFormat="1" applyFont="1"/>
    <xf numFmtId="164" fontId="5" fillId="0" borderId="0" xfId="0" applyNumberFormat="1" applyFont="1" applyAlignment="1">
      <alignment horizontal="center"/>
    </xf>
    <xf numFmtId="164" fontId="4" fillId="0" borderId="0" xfId="0" applyNumberFormat="1" applyFont="1"/>
    <xf numFmtId="0" fontId="12" fillId="3" borderId="0" xfId="0" applyFont="1" applyFill="1" applyAlignment="1">
      <alignment wrapText="1"/>
    </xf>
    <xf numFmtId="164" fontId="4" fillId="0" borderId="0" xfId="0" applyNumberFormat="1" applyFont="1" applyAlignment="1">
      <alignment wrapText="1"/>
    </xf>
    <xf numFmtId="0" fontId="12" fillId="8" borderId="0" xfId="0" applyFont="1" applyFill="1" applyAlignment="1">
      <alignment wrapText="1"/>
    </xf>
    <xf numFmtId="0" fontId="12" fillId="9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12" fillId="10" borderId="0" xfId="0" applyFont="1" applyFill="1" applyAlignment="1">
      <alignment wrapText="1"/>
    </xf>
    <xf numFmtId="0" fontId="12" fillId="11" borderId="0" xfId="0" applyFont="1" applyFill="1" applyAlignment="1">
      <alignment wrapText="1"/>
    </xf>
    <xf numFmtId="0" fontId="12" fillId="12" borderId="0" xfId="0" applyFont="1" applyFill="1" applyAlignment="1">
      <alignment wrapText="1"/>
    </xf>
    <xf numFmtId="0" fontId="7" fillId="0" borderId="0" xfId="0" applyFont="1" applyAlignment="1">
      <alignment wrapText="1"/>
    </xf>
    <xf numFmtId="10" fontId="6" fillId="3" borderId="0" xfId="0" applyNumberFormat="1" applyFont="1" applyFill="1" applyAlignment="1">
      <alignment horizontal="center"/>
    </xf>
    <xf numFmtId="10" fontId="6" fillId="8" borderId="0" xfId="0" applyNumberFormat="1" applyFont="1" applyFill="1" applyAlignment="1">
      <alignment horizontal="center"/>
    </xf>
    <xf numFmtId="10" fontId="6" fillId="9" borderId="0" xfId="0" applyNumberFormat="1" applyFont="1" applyFill="1" applyAlignment="1">
      <alignment horizontal="center"/>
    </xf>
    <xf numFmtId="10" fontId="6" fillId="10" borderId="0" xfId="0" applyNumberFormat="1" applyFont="1" applyFill="1" applyAlignment="1">
      <alignment horizontal="center"/>
    </xf>
    <xf numFmtId="10" fontId="6" fillId="11" borderId="0" xfId="0" applyNumberFormat="1" applyFont="1" applyFill="1" applyAlignment="1">
      <alignment horizontal="center"/>
    </xf>
    <xf numFmtId="10" fontId="6" fillId="12" borderId="0" xfId="0" applyNumberFormat="1" applyFont="1" applyFill="1" applyAlignment="1">
      <alignment horizontal="center"/>
    </xf>
    <xf numFmtId="0" fontId="0" fillId="0" borderId="0" xfId="0" applyFont="1" applyAlignment="1">
      <alignment horizontal="left"/>
    </xf>
    <xf numFmtId="2" fontId="0" fillId="3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wrapText="1"/>
    </xf>
    <xf numFmtId="164" fontId="0" fillId="3" borderId="0" xfId="0" applyNumberFormat="1" applyFont="1" applyFill="1" applyAlignment="1">
      <alignment horizontal="center" wrapText="1"/>
    </xf>
    <xf numFmtId="10" fontId="0" fillId="3" borderId="0" xfId="0" applyNumberFormat="1" applyFon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10" fontId="0" fillId="8" borderId="0" xfId="0" applyNumberFormat="1" applyFont="1" applyFill="1" applyAlignment="1">
      <alignment horizontal="center"/>
    </xf>
    <xf numFmtId="164" fontId="0" fillId="8" borderId="0" xfId="0" applyNumberFormat="1" applyFont="1" applyFill="1" applyAlignment="1">
      <alignment horizontal="center"/>
    </xf>
    <xf numFmtId="164" fontId="0" fillId="8" borderId="0" xfId="0" applyNumberFormat="1" applyFont="1" applyFill="1" applyAlignment="1">
      <alignment horizontal="center"/>
    </xf>
    <xf numFmtId="164" fontId="6" fillId="8" borderId="0" xfId="0" applyNumberFormat="1" applyFont="1" applyFill="1" applyAlignment="1">
      <alignment horizontal="center"/>
    </xf>
    <xf numFmtId="10" fontId="0" fillId="8" borderId="0" xfId="0" applyNumberFormat="1" applyFont="1" applyFill="1" applyAlignment="1">
      <alignment horizontal="center"/>
    </xf>
    <xf numFmtId="2" fontId="0" fillId="9" borderId="0" xfId="0" applyNumberFormat="1" applyFont="1" applyFill="1" applyAlignment="1">
      <alignment horizontal="center"/>
    </xf>
    <xf numFmtId="10" fontId="0" fillId="9" borderId="0" xfId="0" applyNumberFormat="1" applyFont="1" applyFill="1" applyAlignment="1">
      <alignment horizontal="center"/>
    </xf>
    <xf numFmtId="0" fontId="0" fillId="9" borderId="0" xfId="0" applyFont="1" applyFill="1" applyAlignment="1">
      <alignment horizontal="center"/>
    </xf>
    <xf numFmtId="164" fontId="0" fillId="9" borderId="0" xfId="0" applyNumberFormat="1" applyFont="1" applyFill="1" applyAlignment="1">
      <alignment horizontal="center"/>
    </xf>
    <xf numFmtId="164" fontId="6" fillId="9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left"/>
    </xf>
    <xf numFmtId="10" fontId="0" fillId="9" borderId="0" xfId="0" applyNumberFormat="1" applyFont="1" applyFill="1" applyAlignment="1">
      <alignment horizontal="center"/>
    </xf>
    <xf numFmtId="2" fontId="0" fillId="10" borderId="0" xfId="0" applyNumberFormat="1" applyFont="1" applyFill="1" applyAlignment="1">
      <alignment horizontal="center"/>
    </xf>
    <xf numFmtId="10" fontId="0" fillId="10" borderId="0" xfId="0" applyNumberFormat="1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164" fontId="0" fillId="10" borderId="0" xfId="0" applyNumberFormat="1" applyFont="1" applyFill="1" applyAlignment="1">
      <alignment horizontal="center"/>
    </xf>
    <xf numFmtId="0" fontId="0" fillId="0" borderId="0" xfId="0" applyFont="1" applyAlignment="1"/>
    <xf numFmtId="164" fontId="6" fillId="10" borderId="0" xfId="0" applyNumberFormat="1" applyFont="1" applyFill="1" applyAlignment="1">
      <alignment horizontal="center"/>
    </xf>
    <xf numFmtId="10" fontId="0" fillId="10" borderId="0" xfId="0" applyNumberFormat="1" applyFont="1" applyFill="1" applyAlignment="1">
      <alignment horizontal="center"/>
    </xf>
    <xf numFmtId="2" fontId="0" fillId="11" borderId="0" xfId="0" applyNumberFormat="1" applyFont="1" applyFill="1" applyAlignment="1">
      <alignment horizontal="center"/>
    </xf>
    <xf numFmtId="10" fontId="0" fillId="11" borderId="0" xfId="0" applyNumberFormat="1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164" fontId="0" fillId="11" borderId="0" xfId="0" applyNumberFormat="1" applyFont="1" applyFill="1" applyAlignment="1">
      <alignment horizontal="center"/>
    </xf>
    <xf numFmtId="164" fontId="6" fillId="11" borderId="0" xfId="0" applyNumberFormat="1" applyFont="1" applyFill="1" applyAlignment="1">
      <alignment horizontal="center"/>
    </xf>
    <xf numFmtId="10" fontId="0" fillId="11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2" fontId="0" fillId="12" borderId="0" xfId="0" applyNumberFormat="1" applyFont="1" applyFill="1" applyAlignment="1">
      <alignment horizontal="center"/>
    </xf>
    <xf numFmtId="10" fontId="0" fillId="12" borderId="0" xfId="0" applyNumberFormat="1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164" fontId="0" fillId="1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64" fontId="6" fillId="12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left"/>
    </xf>
    <xf numFmtId="10" fontId="0" fillId="12" borderId="0" xfId="0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3" borderId="0" xfId="0" applyNumberFormat="1" applyFont="1" applyFill="1" applyAlignment="1">
      <alignment horizontal="center"/>
    </xf>
    <xf numFmtId="10" fontId="6" fillId="0" borderId="0" xfId="0" applyNumberFormat="1" applyFont="1" applyAlignment="1"/>
    <xf numFmtId="8" fontId="6" fillId="0" borderId="0" xfId="0" applyNumberFormat="1" applyFont="1" applyAlignment="1">
      <alignment horizontal="center"/>
    </xf>
    <xf numFmtId="8" fontId="0" fillId="3" borderId="0" xfId="0" applyNumberFormat="1" applyFont="1" applyFill="1" applyAlignment="1">
      <alignment horizontal="center"/>
    </xf>
    <xf numFmtId="8" fontId="6" fillId="0" borderId="0" xfId="0" applyNumberFormat="1" applyFont="1" applyAlignment="1"/>
    <xf numFmtId="0" fontId="15" fillId="0" borderId="0" xfId="0" applyFont="1" applyAlignment="1">
      <alignment wrapText="1"/>
    </xf>
    <xf numFmtId="40" fontId="5" fillId="3" borderId="0" xfId="0" applyNumberFormat="1" applyFont="1" applyFill="1" applyAlignment="1">
      <alignment horizontal="center"/>
    </xf>
    <xf numFmtId="164" fontId="16" fillId="11" borderId="0" xfId="0" applyNumberFormat="1" applyFont="1" applyFill="1" applyAlignment="1">
      <alignment horizontal="center"/>
    </xf>
    <xf numFmtId="8" fontId="5" fillId="3" borderId="0" xfId="0" applyNumberFormat="1" applyFont="1" applyFill="1" applyAlignment="1">
      <alignment horizontal="center"/>
    </xf>
    <xf numFmtId="8" fontId="5" fillId="0" borderId="0" xfId="0" applyNumberFormat="1" applyFont="1" applyAlignment="1">
      <alignment horizontal="center"/>
    </xf>
    <xf numFmtId="8" fontId="4" fillId="0" borderId="0" xfId="0" applyNumberFormat="1" applyFont="1"/>
    <xf numFmtId="8" fontId="4" fillId="0" borderId="0" xfId="0" applyNumberFormat="1" applyFont="1" applyAlignment="1">
      <alignment wrapText="1"/>
    </xf>
    <xf numFmtId="164" fontId="16" fillId="9" borderId="0" xfId="0" applyNumberFormat="1" applyFont="1" applyFill="1" applyAlignment="1">
      <alignment horizontal="center"/>
    </xf>
    <xf numFmtId="164" fontId="16" fillId="10" borderId="0" xfId="0" applyNumberFormat="1" applyFont="1" applyFill="1" applyAlignment="1">
      <alignment horizontal="center"/>
    </xf>
    <xf numFmtId="164" fontId="16" fillId="12" borderId="0" xfId="0" applyNumberFormat="1" applyFont="1" applyFill="1" applyAlignment="1">
      <alignment horizontal="center"/>
    </xf>
    <xf numFmtId="38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17" fillId="0" borderId="13" xfId="0" applyFont="1" applyBorder="1" applyAlignment="1">
      <alignment wrapText="1"/>
    </xf>
    <xf numFmtId="0" fontId="18" fillId="0" borderId="13" xfId="0" applyFont="1" applyBorder="1" applyAlignment="1">
      <alignment horizontal="left" wrapText="1"/>
    </xf>
    <xf numFmtId="6" fontId="18" fillId="0" borderId="13" xfId="0" applyNumberFormat="1" applyFont="1" applyBorder="1" applyAlignment="1">
      <alignment horizontal="left" wrapText="1"/>
    </xf>
    <xf numFmtId="38" fontId="6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13" borderId="0" xfId="0" applyFont="1" applyFill="1" applyAlignment="1">
      <alignment wrapText="1"/>
    </xf>
    <xf numFmtId="166" fontId="6" fillId="13" borderId="0" xfId="0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10" fontId="7" fillId="0" borderId="0" xfId="0" applyNumberFormat="1" applyFont="1" applyAlignme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0" fontId="5" fillId="8" borderId="5" xfId="0" applyFont="1" applyFill="1" applyBorder="1" applyAlignment="1">
      <alignment horizontal="center" wrapText="1"/>
    </xf>
    <xf numFmtId="0" fontId="6" fillId="0" borderId="5" xfId="0" applyFont="1" applyBorder="1"/>
    <xf numFmtId="0" fontId="5" fillId="9" borderId="5" xfId="0" applyFont="1" applyFill="1" applyBorder="1" applyAlignment="1">
      <alignment horizontal="center" wrapText="1"/>
    </xf>
    <xf numFmtId="0" fontId="5" fillId="10" borderId="5" xfId="0" applyFont="1" applyFill="1" applyBorder="1" applyAlignment="1">
      <alignment horizontal="center" wrapText="1"/>
    </xf>
    <xf numFmtId="0" fontId="5" fillId="11" borderId="5" xfId="0" applyFont="1" applyFill="1" applyBorder="1" applyAlignment="1">
      <alignment horizontal="center" wrapText="1"/>
    </xf>
    <xf numFmtId="0" fontId="13" fillId="7" borderId="0" xfId="0" applyFont="1" applyFill="1" applyAlignment="1">
      <alignment horizontal="center"/>
    </xf>
    <xf numFmtId="0" fontId="0" fillId="0" borderId="0" xfId="0" applyFont="1" applyAlignment="1"/>
    <xf numFmtId="0" fontId="5" fillId="3" borderId="5" xfId="0" applyFont="1" applyFill="1" applyBorder="1" applyAlignment="1">
      <alignment horizontal="center" wrapText="1"/>
    </xf>
    <xf numFmtId="0" fontId="5" fillId="12" borderId="5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998"/>
  <sheetViews>
    <sheetView showGridLines="0" workbookViewId="0">
      <selection activeCell="F26" sqref="F26"/>
    </sheetView>
  </sheetViews>
  <sheetFormatPr defaultColWidth="14.42578125" defaultRowHeight="15" customHeight="1" outlineLevelRow="1" outlineLevelCol="1"/>
  <cols>
    <col min="1" max="1" width="8.85546875" customWidth="1"/>
    <col min="2" max="2" width="26.85546875" customWidth="1"/>
    <col min="3" max="3" width="15.28515625" customWidth="1"/>
    <col min="4" max="4" width="3.140625" hidden="1" customWidth="1" outlineLevel="1"/>
    <col min="5" max="5" width="3.28515625" hidden="1" customWidth="1" outlineLevel="1"/>
    <col min="6" max="6" width="13.85546875" customWidth="1" collapsed="1"/>
    <col min="7" max="7" width="2.140625" hidden="1" customWidth="1"/>
    <col min="8" max="8" width="2.85546875" hidden="1" customWidth="1"/>
    <col min="9" max="9" width="14.140625" customWidth="1"/>
    <col min="10" max="10" width="2.7109375" hidden="1" customWidth="1"/>
    <col min="11" max="11" width="3" hidden="1" customWidth="1"/>
    <col min="12" max="12" width="14.140625" customWidth="1"/>
    <col min="13" max="14" width="2.28515625" hidden="1" customWidth="1"/>
    <col min="15" max="15" width="14.140625" customWidth="1"/>
    <col min="16" max="16" width="2" hidden="1" customWidth="1"/>
    <col min="17" max="17" width="2.28515625" hidden="1" customWidth="1"/>
    <col min="18" max="18" width="12.85546875" customWidth="1"/>
    <col min="19" max="30" width="8.85546875" customWidth="1"/>
  </cols>
  <sheetData>
    <row r="1" spans="1:18" ht="14.25" customHeight="1">
      <c r="A1" s="1" t="s">
        <v>0</v>
      </c>
      <c r="B1" s="2"/>
      <c r="C1" s="3"/>
    </row>
    <row r="2" spans="1:18" ht="14.25" customHeight="1">
      <c r="A2" s="4" t="s">
        <v>1</v>
      </c>
      <c r="B2" s="2"/>
      <c r="C2" s="3"/>
    </row>
    <row r="3" spans="1:18" ht="14.25" customHeight="1">
      <c r="C3" s="5" t="s">
        <v>2</v>
      </c>
      <c r="D3" s="5"/>
      <c r="E3" s="5"/>
      <c r="F3" s="5" t="s">
        <v>3</v>
      </c>
      <c r="G3" s="5"/>
      <c r="H3" s="5"/>
      <c r="I3" s="5" t="s">
        <v>4</v>
      </c>
      <c r="J3" s="5"/>
      <c r="K3" s="5"/>
      <c r="L3" s="5" t="s">
        <v>5</v>
      </c>
      <c r="O3" s="5" t="s">
        <v>6</v>
      </c>
      <c r="R3" s="5" t="s">
        <v>7</v>
      </c>
    </row>
    <row r="4" spans="1:18" ht="14.25" customHeight="1">
      <c r="C4" s="6" t="s">
        <v>8</v>
      </c>
      <c r="D4" s="7"/>
      <c r="E4" s="7"/>
      <c r="F4" s="6" t="s">
        <v>9</v>
      </c>
      <c r="G4" s="7"/>
      <c r="H4" s="7"/>
      <c r="I4" s="6" t="s">
        <v>10</v>
      </c>
      <c r="J4" s="7"/>
      <c r="K4" s="7"/>
      <c r="L4" s="6" t="s">
        <v>11</v>
      </c>
      <c r="N4" s="7"/>
      <c r="O4" s="6" t="s">
        <v>12</v>
      </c>
      <c r="R4" s="6" t="s">
        <v>13</v>
      </c>
    </row>
    <row r="5" spans="1:18" ht="14.25" customHeight="1">
      <c r="B5" s="8" t="s">
        <v>14</v>
      </c>
    </row>
    <row r="6" spans="1:18" ht="14.25" customHeight="1" outlineLevel="1"/>
    <row r="7" spans="1:18" ht="14.25" customHeight="1">
      <c r="B7" t="s">
        <v>15</v>
      </c>
      <c r="C7" s="9">
        <f>'MSE Middle High Rev&amp;Exp'!F42</f>
        <v>0</v>
      </c>
      <c r="D7" s="9"/>
      <c r="E7" s="9"/>
      <c r="F7" s="9">
        <f>'MSE Middle High Rev&amp;Exp'!I42</f>
        <v>2254142.25</v>
      </c>
      <c r="G7" s="9"/>
      <c r="H7" s="9"/>
      <c r="I7" s="9">
        <f>'MSE Middle High Rev&amp;Exp'!L42</f>
        <v>3062891.46</v>
      </c>
      <c r="J7" s="9"/>
      <c r="K7" s="9"/>
      <c r="L7" s="9">
        <f>'MSE Middle High Rev&amp;Exp'!O42</f>
        <v>3901759.1114999996</v>
      </c>
      <c r="M7" s="10"/>
      <c r="N7" s="10"/>
      <c r="O7" s="9">
        <f>'MSE Middle High Rev&amp;Exp'!R42</f>
        <v>4771640.1524760006</v>
      </c>
      <c r="P7" s="10"/>
      <c r="Q7" s="10"/>
      <c r="R7" s="9">
        <f>'MSE Middle High Rev&amp;Exp'!U42</f>
        <v>5133124.3974991608</v>
      </c>
    </row>
    <row r="8" spans="1:18" ht="14.25" customHeight="1" outlineLevel="1">
      <c r="B8" t="s">
        <v>18</v>
      </c>
      <c r="C8" s="9">
        <f>'MSE Middle High Rev&amp;Exp'!F44</f>
        <v>0</v>
      </c>
      <c r="D8" s="9"/>
      <c r="E8" s="9"/>
      <c r="F8" s="9">
        <f>'MSE Middle High Rev&amp;Exp'!I44</f>
        <v>0</v>
      </c>
      <c r="G8" s="9"/>
      <c r="H8" s="9"/>
      <c r="I8" s="9">
        <f>'MSE Middle High Rev&amp;Exp'!L44</f>
        <v>0</v>
      </c>
      <c r="J8" s="9"/>
      <c r="K8" s="9"/>
      <c r="L8" s="9">
        <f>'MSE Middle High Rev&amp;Exp'!O44</f>
        <v>0</v>
      </c>
      <c r="M8" s="10"/>
      <c r="N8" s="10"/>
      <c r="O8" s="9">
        <f>'MSE Middle High Rev&amp;Exp'!R44</f>
        <v>0</v>
      </c>
      <c r="P8" s="10"/>
      <c r="Q8" s="10"/>
      <c r="R8" s="9">
        <f>'MSE Middle High Rev&amp;Exp'!U44</f>
        <v>0</v>
      </c>
    </row>
    <row r="9" spans="1:18" ht="14.25" customHeight="1">
      <c r="B9" t="s">
        <v>22</v>
      </c>
      <c r="C9" s="9">
        <f>'MSE Middle High Rev&amp;Exp'!F46</f>
        <v>0</v>
      </c>
      <c r="D9" s="9"/>
      <c r="E9" s="9"/>
      <c r="F9" s="9">
        <f>'MSE Middle High Rev&amp;Exp'!I46</f>
        <v>101250</v>
      </c>
      <c r="G9" s="9"/>
      <c r="H9" s="9"/>
      <c r="I9" s="9">
        <f>'MSE Middle High Rev&amp;Exp'!L46</f>
        <v>135000</v>
      </c>
      <c r="J9" s="9"/>
      <c r="K9" s="9"/>
      <c r="L9" s="9">
        <f>'MSE Middle High Rev&amp;Exp'!O46</f>
        <v>168750</v>
      </c>
      <c r="M9" s="10"/>
      <c r="N9" s="10"/>
      <c r="O9" s="9">
        <f>'MSE Middle High Rev&amp;Exp'!R46</f>
        <v>202500</v>
      </c>
      <c r="P9" s="10"/>
      <c r="Q9" s="10"/>
      <c r="R9" s="9">
        <f>'MSE Middle High Rev&amp;Exp'!U46</f>
        <v>213750</v>
      </c>
    </row>
    <row r="10" spans="1:18" ht="14.25" customHeight="1" outlineLevel="1">
      <c r="B10" s="25" t="s">
        <v>27</v>
      </c>
      <c r="C10" s="9">
        <f>'MSE Middle High Rev&amp;Exp'!F48</f>
        <v>0</v>
      </c>
      <c r="D10" s="9"/>
      <c r="E10" s="9"/>
      <c r="F10" s="9">
        <f>'MSE Middle High Rev&amp;Exp'!I48</f>
        <v>0</v>
      </c>
      <c r="G10" s="9"/>
      <c r="H10" s="9"/>
      <c r="I10" s="9">
        <f>'MSE Middle High Rev&amp;Exp'!L48</f>
        <v>0</v>
      </c>
      <c r="J10" s="9"/>
      <c r="K10" s="9"/>
      <c r="L10" s="9">
        <f>'MSE Middle High Rev&amp;Exp'!O48</f>
        <v>0</v>
      </c>
      <c r="M10" s="10"/>
      <c r="N10" s="10"/>
      <c r="O10" s="9">
        <f>'MSE Middle High Rev&amp;Exp'!R48</f>
        <v>0</v>
      </c>
      <c r="P10" s="10"/>
      <c r="Q10" s="10"/>
      <c r="R10" s="9">
        <f>'MSE Middle High Rev&amp;Exp'!U48</f>
        <v>0</v>
      </c>
    </row>
    <row r="11" spans="1:18" ht="14.25" customHeight="1" outlineLevel="1">
      <c r="B11" t="s">
        <v>46</v>
      </c>
      <c r="C11" s="9">
        <f>'MSE Middle High Rev&amp;Exp'!F50</f>
        <v>0</v>
      </c>
      <c r="D11" s="9"/>
      <c r="E11" s="9"/>
      <c r="F11" s="9">
        <f>'MSE Middle High Rev&amp;Exp'!I50</f>
        <v>0</v>
      </c>
      <c r="G11" s="9"/>
      <c r="H11" s="9"/>
      <c r="I11" s="9">
        <f>'MSE Middle High Rev&amp;Exp'!L50</f>
        <v>0</v>
      </c>
      <c r="J11" s="9"/>
      <c r="K11" s="9"/>
      <c r="L11" s="9">
        <f>'MSE Middle High Rev&amp;Exp'!O50</f>
        <v>0</v>
      </c>
      <c r="M11" s="10"/>
      <c r="N11" s="10"/>
      <c r="O11" s="9">
        <f>'MSE Middle High Rev&amp;Exp'!R50</f>
        <v>0</v>
      </c>
      <c r="P11" s="10"/>
      <c r="Q11" s="10"/>
      <c r="R11" s="9">
        <f>'MSE Middle High Rev&amp;Exp'!U50</f>
        <v>0</v>
      </c>
    </row>
    <row r="12" spans="1:18" ht="14.25" customHeight="1" outlineLevel="1">
      <c r="B12" t="s">
        <v>48</v>
      </c>
      <c r="C12" s="9">
        <f>'MSE Middle High Rev&amp;Exp'!F52</f>
        <v>0</v>
      </c>
      <c r="D12" s="9"/>
      <c r="E12" s="9"/>
      <c r="F12" s="9">
        <f>'MSE Middle High Rev&amp;Exp'!I52</f>
        <v>0</v>
      </c>
      <c r="G12" s="9"/>
      <c r="H12" s="9"/>
      <c r="I12" s="9">
        <f>'MSE Middle High Rev&amp;Exp'!L52</f>
        <v>0</v>
      </c>
      <c r="J12" s="9"/>
      <c r="K12" s="9"/>
      <c r="L12" s="9">
        <f>'MSE Middle High Rev&amp;Exp'!O52</f>
        <v>0</v>
      </c>
      <c r="M12" s="10"/>
      <c r="N12" s="10"/>
      <c r="O12" s="9">
        <f>'MSE Middle High Rev&amp;Exp'!R52</f>
        <v>0</v>
      </c>
      <c r="P12" s="10"/>
      <c r="Q12" s="10"/>
      <c r="R12" s="9">
        <f>'MSE Middle High Rev&amp;Exp'!U52</f>
        <v>0</v>
      </c>
    </row>
    <row r="13" spans="1:18" ht="14.25" customHeight="1" outlineLevel="1">
      <c r="B13" t="s">
        <v>52</v>
      </c>
      <c r="C13" s="9">
        <f>'MSE Middle High Rev&amp;Exp'!F55</f>
        <v>0</v>
      </c>
      <c r="D13" s="9"/>
      <c r="E13" s="9"/>
      <c r="F13" s="9">
        <f>'MSE Middle High Rev&amp;Exp'!I55</f>
        <v>0</v>
      </c>
      <c r="G13" s="9"/>
      <c r="H13" s="9"/>
      <c r="I13" s="9">
        <f>'MSE Middle High Rev&amp;Exp'!L55</f>
        <v>0</v>
      </c>
      <c r="J13" s="9"/>
      <c r="K13" s="9"/>
      <c r="L13" s="9">
        <f>'MSE Middle High Rev&amp;Exp'!O55</f>
        <v>0</v>
      </c>
      <c r="M13" s="10"/>
      <c r="N13" s="10"/>
      <c r="O13" s="9">
        <f>'MSE Middle High Rev&amp;Exp'!R55</f>
        <v>0</v>
      </c>
      <c r="P13" s="10"/>
      <c r="Q13" s="10"/>
      <c r="R13" s="9">
        <f>'MSE Middle High Rev&amp;Exp'!U55</f>
        <v>0</v>
      </c>
    </row>
    <row r="14" spans="1:18" ht="14.25" customHeight="1" outlineLevel="1">
      <c r="B14" t="s">
        <v>58</v>
      </c>
      <c r="C14" s="9">
        <f>'MSE Middle High Rev&amp;Exp'!F56</f>
        <v>0</v>
      </c>
      <c r="D14" s="9"/>
      <c r="E14" s="9"/>
      <c r="F14" s="9">
        <f>'MSE Middle High Rev&amp;Exp'!I56</f>
        <v>0</v>
      </c>
      <c r="G14" s="9"/>
      <c r="H14" s="9"/>
      <c r="I14" s="9">
        <f>'MSE Middle High Rev&amp;Exp'!L56</f>
        <v>0</v>
      </c>
      <c r="J14" s="9"/>
      <c r="K14" s="9"/>
      <c r="L14" s="9">
        <f>'MSE Middle High Rev&amp;Exp'!O56</f>
        <v>0</v>
      </c>
      <c r="M14" s="10"/>
      <c r="N14" s="10"/>
      <c r="O14" s="9">
        <f>'MSE Middle High Rev&amp;Exp'!R56</f>
        <v>0</v>
      </c>
      <c r="P14" s="10"/>
      <c r="Q14" s="10"/>
      <c r="R14" s="9">
        <f>'MSE Middle High Rev&amp;Exp'!U56</f>
        <v>0</v>
      </c>
    </row>
    <row r="15" spans="1:18" ht="14.25" customHeight="1" outlineLevel="1">
      <c r="B15" t="s">
        <v>63</v>
      </c>
      <c r="C15" s="9">
        <f>'MSE Middle High Rev&amp;Exp'!F57</f>
        <v>0</v>
      </c>
      <c r="D15" s="9"/>
      <c r="E15" s="9"/>
      <c r="F15" s="9">
        <f>'MSE Middle High Rev&amp;Exp'!I57</f>
        <v>0</v>
      </c>
      <c r="G15" s="9"/>
      <c r="H15" s="9"/>
      <c r="I15" s="9">
        <f>'MSE Middle High Rev&amp;Exp'!L57</f>
        <v>0</v>
      </c>
      <c r="J15" s="9"/>
      <c r="K15" s="9"/>
      <c r="L15" s="9">
        <f>'MSE Middle High Rev&amp;Exp'!O57</f>
        <v>0</v>
      </c>
      <c r="M15" s="10"/>
      <c r="N15" s="10"/>
      <c r="O15" s="9">
        <f>'MSE Middle High Rev&amp;Exp'!R57</f>
        <v>0</v>
      </c>
      <c r="P15" s="10"/>
      <c r="Q15" s="10"/>
      <c r="R15" s="9">
        <f>'MSE Middle High Rev&amp;Exp'!U57</f>
        <v>0</v>
      </c>
    </row>
    <row r="16" spans="1:18" ht="14.25" customHeight="1" outlineLevel="1">
      <c r="B16" s="25" t="s">
        <v>64</v>
      </c>
      <c r="C16" s="9">
        <f>'MSE Middle High Rev&amp;Exp'!F58</f>
        <v>0</v>
      </c>
      <c r="D16" s="9"/>
      <c r="E16" s="9"/>
      <c r="F16" s="9">
        <f>'MSE Middle High Rev&amp;Exp'!I58</f>
        <v>0</v>
      </c>
      <c r="G16" s="9"/>
      <c r="H16" s="9"/>
      <c r="I16" s="9">
        <f>'MSE Middle High Rev&amp;Exp'!L58</f>
        <v>0</v>
      </c>
      <c r="J16" s="9"/>
      <c r="K16" s="9"/>
      <c r="L16" s="9">
        <f>'MSE Middle High Rev&amp;Exp'!O58</f>
        <v>0</v>
      </c>
      <c r="M16" s="10"/>
      <c r="N16" s="10"/>
      <c r="O16" s="9">
        <f>'MSE Middle High Rev&amp;Exp'!R58</f>
        <v>0</v>
      </c>
      <c r="P16" s="10"/>
      <c r="Q16" s="10"/>
      <c r="R16" s="9">
        <f>'MSE Middle High Rev&amp;Exp'!U58</f>
        <v>0</v>
      </c>
    </row>
    <row r="17" spans="1:30" ht="14.25" customHeight="1" outlineLevel="1">
      <c r="B17" s="45" t="s">
        <v>65</v>
      </c>
      <c r="C17" s="9">
        <f>'MSE Middle High Rev&amp;Exp'!F59</f>
        <v>0</v>
      </c>
      <c r="D17" s="9"/>
      <c r="E17" s="9"/>
      <c r="F17" s="9">
        <f>'MSE Middle High Rev&amp;Exp'!I59</f>
        <v>0</v>
      </c>
      <c r="G17" s="9"/>
      <c r="H17" s="9"/>
      <c r="I17" s="9">
        <f>'MSE Middle High Rev&amp;Exp'!L59</f>
        <v>0</v>
      </c>
      <c r="J17" s="9"/>
      <c r="K17" s="9"/>
      <c r="L17" s="9">
        <f>'MSE Middle High Rev&amp;Exp'!O59</f>
        <v>0</v>
      </c>
      <c r="M17" s="10"/>
      <c r="N17" s="10"/>
      <c r="O17" s="9">
        <f>'MSE Middle High Rev&amp;Exp'!R59</f>
        <v>0</v>
      </c>
      <c r="P17" s="10"/>
      <c r="Q17" s="10"/>
      <c r="R17" s="9">
        <f>'MSE Middle High Rev&amp;Exp'!U59</f>
        <v>0</v>
      </c>
    </row>
    <row r="18" spans="1:30" ht="14.25" customHeight="1">
      <c r="B18" s="8" t="s">
        <v>66</v>
      </c>
      <c r="C18" s="48">
        <f>SUM(C7:C17)</f>
        <v>0</v>
      </c>
      <c r="D18" s="48"/>
      <c r="E18" s="48"/>
      <c r="F18" s="48">
        <f>SUM(F7:F17)</f>
        <v>2355392.25</v>
      </c>
      <c r="G18" s="48"/>
      <c r="H18" s="48"/>
      <c r="I18" s="48">
        <f>SUM(I7:I17)</f>
        <v>3197891.46</v>
      </c>
      <c r="J18" s="48"/>
      <c r="K18" s="48"/>
      <c r="L18" s="48">
        <f>SUM(L7:L17)</f>
        <v>4070509.1114999996</v>
      </c>
      <c r="M18" s="10"/>
      <c r="N18" s="10"/>
      <c r="O18" s="48">
        <f>SUM(O7:O17)</f>
        <v>4974140.1524760006</v>
      </c>
      <c r="P18" s="10"/>
      <c r="Q18" s="10"/>
      <c r="R18" s="48">
        <f>SUM(R7:R17)</f>
        <v>5346874.3974991608</v>
      </c>
    </row>
    <row r="19" spans="1:30" ht="14.25" customHeight="1" outlineLevel="1">
      <c r="A19" s="8"/>
      <c r="B19" s="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53"/>
      <c r="N19" s="53"/>
      <c r="O19" s="48"/>
      <c r="P19" s="53"/>
      <c r="Q19" s="53"/>
      <c r="R19" s="4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ht="14.25" customHeight="1"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  <c r="N20" s="10"/>
      <c r="O20" s="9"/>
      <c r="P20" s="10"/>
      <c r="Q20" s="10"/>
      <c r="R20" s="9"/>
    </row>
    <row r="21" spans="1:30" ht="14.25" customHeight="1">
      <c r="B21" s="8" t="s">
        <v>70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10"/>
      <c r="O21" s="9"/>
      <c r="P21" s="10"/>
      <c r="Q21" s="10"/>
      <c r="R21" s="9"/>
    </row>
    <row r="22" spans="1:30" ht="14.25" customHeight="1" outlineLevel="1"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10"/>
      <c r="O22" s="9"/>
      <c r="P22" s="10"/>
      <c r="Q22" s="10"/>
      <c r="R22" s="9"/>
    </row>
    <row r="23" spans="1:30" ht="14.25" customHeight="1" outlineLevel="1">
      <c r="B23" s="56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10"/>
      <c r="O23" s="9"/>
      <c r="P23" s="10"/>
      <c r="Q23" s="10"/>
      <c r="R23" s="9"/>
    </row>
    <row r="24" spans="1:30" ht="14.25" customHeight="1">
      <c r="B24" s="12" t="s">
        <v>71</v>
      </c>
      <c r="C24" s="9">
        <f>'MSE Middle High Rev&amp;Exp'!F67</f>
        <v>60000</v>
      </c>
      <c r="D24" s="9"/>
      <c r="E24" s="9"/>
      <c r="F24" s="9">
        <f>'MSE Middle High Rev&amp;Exp'!I67</f>
        <v>1237500</v>
      </c>
      <c r="G24" s="9"/>
      <c r="H24" s="9"/>
      <c r="I24" s="9">
        <f>'MSE Middle High Rev&amp;Exp'!L67</f>
        <v>1513250</v>
      </c>
      <c r="J24" s="9"/>
      <c r="K24" s="9"/>
      <c r="L24" s="9">
        <f>'MSE Middle High Rev&amp;Exp'!O67</f>
        <v>1848515</v>
      </c>
      <c r="M24" s="10"/>
      <c r="N24" s="10"/>
      <c r="O24" s="9">
        <f>'MSE Middle High Rev&amp;Exp'!R67</f>
        <v>2190485.2999999993</v>
      </c>
      <c r="P24" s="10"/>
      <c r="Q24" s="10"/>
      <c r="R24" s="9">
        <f>'MSE Middle High Rev&amp;Exp'!U67</f>
        <v>2434295.0060000001</v>
      </c>
    </row>
    <row r="25" spans="1:30" ht="14.25" customHeight="1">
      <c r="B25" s="12" t="s">
        <v>72</v>
      </c>
      <c r="C25" s="9">
        <f>'MSE Middle High Rev&amp;Exp'!F68</f>
        <v>15796</v>
      </c>
      <c r="D25" s="9"/>
      <c r="E25" s="9"/>
      <c r="F25" s="9">
        <f>'MSE Middle High Rev&amp;Exp'!I68</f>
        <v>345387.75</v>
      </c>
      <c r="G25" s="9"/>
      <c r="H25" s="9"/>
      <c r="I25" s="9">
        <f>'MSE Middle High Rev&amp;Exp'!L68</f>
        <v>420330.12500000006</v>
      </c>
      <c r="J25" s="9"/>
      <c r="K25" s="9"/>
      <c r="L25" s="9">
        <f>'MSE Middle High Rev&amp;Exp'!O68</f>
        <v>510987.7475</v>
      </c>
      <c r="M25" s="10"/>
      <c r="N25" s="10"/>
      <c r="O25" s="9">
        <f>'MSE Middle High Rev&amp;Exp'!R68</f>
        <v>602761.80245000031</v>
      </c>
      <c r="P25" s="10"/>
      <c r="Q25" s="10"/>
      <c r="R25" s="9">
        <f>'MSE Middle High Rev&amp;Exp'!U68</f>
        <v>666580.11849899986</v>
      </c>
    </row>
    <row r="26" spans="1:30" ht="14.25" customHeight="1">
      <c r="B26" s="62" t="s">
        <v>73</v>
      </c>
      <c r="C26" s="9">
        <f>'MSE Middle High Rev&amp;Exp'!F90</f>
        <v>0</v>
      </c>
      <c r="D26" s="9"/>
      <c r="E26" s="9"/>
      <c r="F26" s="9">
        <f>'MSE Middle High Rev&amp;Exp'!I90</f>
        <v>195775</v>
      </c>
      <c r="G26" s="9"/>
      <c r="H26" s="9"/>
      <c r="I26" s="9">
        <f>'MSE Middle High Rev&amp;Exp'!L90</f>
        <v>216525</v>
      </c>
      <c r="J26" s="9"/>
      <c r="K26" s="9"/>
      <c r="L26" s="9">
        <f>'MSE Middle High Rev&amp;Exp'!O90</f>
        <v>283425</v>
      </c>
      <c r="M26" s="10"/>
      <c r="N26" s="10"/>
      <c r="O26" s="9">
        <f>'MSE Middle High Rev&amp;Exp'!R90</f>
        <v>299675</v>
      </c>
      <c r="P26" s="10"/>
      <c r="Q26" s="10"/>
      <c r="R26" s="9">
        <f>'MSE Middle High Rev&amp;Exp'!U90</f>
        <v>309275</v>
      </c>
    </row>
    <row r="27" spans="1:30" ht="14.25" customHeight="1">
      <c r="B27" s="62" t="s">
        <v>81</v>
      </c>
      <c r="C27" s="9">
        <f>'MSE Middle High Rev&amp;Exp'!F114</f>
        <v>100000</v>
      </c>
      <c r="D27" s="9"/>
      <c r="E27" s="9"/>
      <c r="F27" s="9">
        <f>'MSE Middle High Rev&amp;Exp'!I114</f>
        <v>65000</v>
      </c>
      <c r="G27" s="9"/>
      <c r="H27" s="9"/>
      <c r="I27" s="9">
        <f>'MSE Middle High Rev&amp;Exp'!L114</f>
        <v>65000</v>
      </c>
      <c r="J27" s="9"/>
      <c r="K27" s="9"/>
      <c r="L27" s="9">
        <f>'MSE Middle High Rev&amp;Exp'!O114</f>
        <v>70000</v>
      </c>
      <c r="M27" s="10"/>
      <c r="N27" s="10"/>
      <c r="O27" s="9">
        <f>'MSE Middle High Rev&amp;Exp'!R114</f>
        <v>70000</v>
      </c>
      <c r="P27" s="10"/>
      <c r="Q27" s="10"/>
      <c r="R27" s="9">
        <f>'MSE Middle High Rev&amp;Exp'!U114</f>
        <v>70000</v>
      </c>
    </row>
    <row r="28" spans="1:30" ht="14.25" customHeight="1">
      <c r="B28" s="62" t="s">
        <v>83</v>
      </c>
      <c r="C28" s="9">
        <f>'MSE Middle High Rev&amp;Exp'!F126</f>
        <v>0</v>
      </c>
      <c r="D28" s="9"/>
      <c r="E28" s="9"/>
      <c r="F28" s="9">
        <f>'MSE Middle High Rev&amp;Exp'!I126</f>
        <v>253266.83917525774</v>
      </c>
      <c r="G28" s="9"/>
      <c r="H28" s="9"/>
      <c r="I28" s="9">
        <f>'MSE Middle High Rev&amp;Exp'!L126</f>
        <v>273850.5230769231</v>
      </c>
      <c r="J28" s="9"/>
      <c r="K28" s="9"/>
      <c r="L28" s="9">
        <f>'MSE Middle High Rev&amp;Exp'!O126</f>
        <v>288424.37226277374</v>
      </c>
      <c r="M28" s="10"/>
      <c r="N28" s="10"/>
      <c r="O28" s="9">
        <f>'MSE Middle High Rev&amp;Exp'!R126</f>
        <v>307222.15000000002</v>
      </c>
      <c r="P28" s="10"/>
      <c r="Q28" s="10"/>
      <c r="R28" s="9">
        <f>'MSE Middle High Rev&amp;Exp'!U126</f>
        <v>312689.86878980894</v>
      </c>
    </row>
    <row r="29" spans="1:30" ht="14.25" customHeight="1">
      <c r="B29" s="62" t="s">
        <v>84</v>
      </c>
      <c r="C29" s="9">
        <f>'MSE Middle High Rev&amp;Exp'!F134</f>
        <v>0</v>
      </c>
      <c r="D29" s="9"/>
      <c r="E29" s="9"/>
      <c r="F29" s="9">
        <f>'MSE Middle High Rev&amp;Exp'!I134</f>
        <v>25000</v>
      </c>
      <c r="G29" s="9"/>
      <c r="H29" s="9"/>
      <c r="I29" s="9">
        <f>'MSE Middle High Rev&amp;Exp'!L134</f>
        <v>25000</v>
      </c>
      <c r="J29" s="9"/>
      <c r="K29" s="9"/>
      <c r="L29" s="9">
        <f>'MSE Middle High Rev&amp;Exp'!O134</f>
        <v>25000</v>
      </c>
      <c r="M29" s="10"/>
      <c r="N29" s="10"/>
      <c r="O29" s="9">
        <f>'MSE Middle High Rev&amp;Exp'!R134</f>
        <v>25000</v>
      </c>
      <c r="P29" s="10"/>
      <c r="Q29" s="10"/>
      <c r="R29" s="9">
        <f>'MSE Middle High Rev&amp;Exp'!U134</f>
        <v>25000</v>
      </c>
    </row>
    <row r="30" spans="1:30" ht="14.25" customHeight="1">
      <c r="B30" s="25" t="s">
        <v>85</v>
      </c>
      <c r="C30" s="9">
        <f ca="1">'MSE Middle High Rev&amp;Exp'!F136</f>
        <v>0</v>
      </c>
      <c r="D30" s="9"/>
      <c r="E30" s="9"/>
      <c r="F30" s="9">
        <f ca="1">'MSE Middle High Rev&amp;Exp'!I136</f>
        <v>232157.14043505874</v>
      </c>
      <c r="G30" s="9"/>
      <c r="H30" s="9"/>
      <c r="I30" s="9">
        <f ca="1">'MSE Middle High Rev&amp;Exp'!L136</f>
        <v>293850.73478282307</v>
      </c>
      <c r="J30" s="9"/>
      <c r="K30" s="9"/>
      <c r="L30" s="9">
        <f ca="1">'MSE Middle High Rev&amp;Exp'!O136</f>
        <v>351414.80264374224</v>
      </c>
      <c r="M30" s="10"/>
      <c r="N30" s="10"/>
      <c r="O30" s="9">
        <f ca="1">'MSE Middle High Rev&amp;Exp'!R136</f>
        <v>409658.47681913659</v>
      </c>
      <c r="P30" s="10"/>
      <c r="Q30" s="10"/>
      <c r="R30" s="9">
        <f ca="1">'MSE Middle High Rev&amp;Exp'!U136</f>
        <v>409658.47681913659</v>
      </c>
    </row>
    <row r="31" spans="1:30" ht="14.25" customHeight="1">
      <c r="B31" s="8" t="s">
        <v>86</v>
      </c>
      <c r="C31" s="48">
        <f ca="1">SUM(C24:C30)</f>
        <v>175796</v>
      </c>
      <c r="D31" s="48"/>
      <c r="E31" s="48"/>
      <c r="F31" s="48">
        <f ca="1">SUM(F24:F30)</f>
        <v>2354086.7296103165</v>
      </c>
      <c r="G31" s="48"/>
      <c r="H31" s="48"/>
      <c r="I31" s="48">
        <f ca="1">SUM(I24:I30)</f>
        <v>2807806.382859746</v>
      </c>
      <c r="J31" s="48"/>
      <c r="K31" s="48"/>
      <c r="L31" s="48">
        <f ca="1">SUM(L24:L30)</f>
        <v>3377766.922406516</v>
      </c>
      <c r="M31" s="10"/>
      <c r="N31" s="10"/>
      <c r="O31" s="48">
        <f ca="1">SUM(O24:O30)</f>
        <v>3904802.7292691362</v>
      </c>
      <c r="P31" s="10"/>
      <c r="Q31" s="10"/>
      <c r="R31" s="48">
        <f ca="1">SUM(R24:R30)</f>
        <v>4227498.4701079447</v>
      </c>
    </row>
    <row r="32" spans="1:30" ht="14.25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  <c r="N32" s="10"/>
      <c r="O32" s="9"/>
      <c r="P32" s="10"/>
      <c r="Q32" s="10"/>
      <c r="R32" s="9"/>
    </row>
    <row r="33" spans="2:18" ht="14.25" customHeight="1">
      <c r="B33" s="8" t="s">
        <v>88</v>
      </c>
      <c r="C33" s="48">
        <f ca="1">C18-C31</f>
        <v>-175796</v>
      </c>
      <c r="D33" s="48"/>
      <c r="E33" s="48"/>
      <c r="F33" s="48">
        <f ca="1">F18-F31</f>
        <v>1305.5203896835446</v>
      </c>
      <c r="G33" s="48"/>
      <c r="H33" s="48"/>
      <c r="I33" s="48">
        <f ca="1">I18-I31</f>
        <v>390085.07714025397</v>
      </c>
      <c r="J33" s="48"/>
      <c r="K33" s="48"/>
      <c r="L33" s="48">
        <f ca="1">L18-L31</f>
        <v>692742.18909348361</v>
      </c>
      <c r="M33" s="10"/>
      <c r="N33" s="10"/>
      <c r="O33" s="48">
        <f ca="1">O18-O31</f>
        <v>1069337.4232068644</v>
      </c>
      <c r="P33" s="10"/>
      <c r="Q33" s="10"/>
      <c r="R33" s="48">
        <f ca="1">R18-R31</f>
        <v>1119375.9273912162</v>
      </c>
    </row>
    <row r="34" spans="2:18" ht="14.25" customHeight="1">
      <c r="C34" s="72"/>
      <c r="D34" s="72"/>
      <c r="E34" s="72"/>
      <c r="F34" s="72"/>
      <c r="G34" s="72"/>
      <c r="H34" s="72"/>
      <c r="I34" s="72"/>
      <c r="J34" s="72"/>
      <c r="K34" s="72"/>
      <c r="L34" s="72"/>
      <c r="O34" s="72"/>
      <c r="R34" s="72"/>
    </row>
    <row r="35" spans="2:18" ht="14.25" customHeight="1"/>
    <row r="36" spans="2:18" ht="14.25" customHeight="1"/>
    <row r="37" spans="2:18" ht="14.25" customHeight="1"/>
    <row r="38" spans="2:18" ht="14.25" customHeight="1"/>
    <row r="39" spans="2:18" ht="14.25" customHeight="1"/>
    <row r="40" spans="2:18" ht="14.25" customHeight="1"/>
    <row r="41" spans="2:18" ht="14.25" customHeight="1"/>
    <row r="42" spans="2:18" ht="14.25" customHeight="1"/>
    <row r="43" spans="2:18" ht="14.25" customHeight="1"/>
    <row r="44" spans="2:18" ht="14.25" customHeight="1"/>
    <row r="45" spans="2:18" ht="14.25" customHeight="1"/>
    <row r="46" spans="2:18" ht="14.25" customHeight="1"/>
    <row r="47" spans="2:18" ht="14.25" customHeight="1"/>
    <row r="48" spans="2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/>
    <pageSetUpPr fitToPage="1"/>
  </sheetPr>
  <dimension ref="A1:W96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Y20" sqref="Y20"/>
    </sheetView>
  </sheetViews>
  <sheetFormatPr defaultColWidth="14.42578125" defaultRowHeight="15" customHeight="1" outlineLevelRow="1" outlineLevelCol="1"/>
  <cols>
    <col min="1" max="1" width="5.5703125" customWidth="1"/>
    <col min="2" max="2" width="23.85546875" hidden="1" customWidth="1" outlineLevel="1"/>
    <col min="3" max="3" width="35.85546875" customWidth="1" collapsed="1"/>
    <col min="4" max="4" width="17.28515625" hidden="1" customWidth="1" outlineLevel="1"/>
    <col min="5" max="5" width="11.42578125" hidden="1" customWidth="1" outlineLevel="1"/>
    <col min="6" max="6" width="20.85546875" customWidth="1" collapsed="1"/>
    <col min="7" max="7" width="17.42578125" hidden="1" customWidth="1" outlineLevel="1"/>
    <col min="8" max="8" width="11.42578125" hidden="1" customWidth="1" outlineLevel="1"/>
    <col min="9" max="9" width="14.7109375" customWidth="1" collapsed="1"/>
    <col min="10" max="10" width="11.5703125" hidden="1" customWidth="1" outlineLevel="1"/>
    <col min="11" max="11" width="11.42578125" hidden="1" customWidth="1" outlineLevel="1"/>
    <col min="12" max="12" width="14.42578125" customWidth="1" collapsed="1"/>
    <col min="13" max="13" width="15.5703125" hidden="1" customWidth="1" outlineLevel="1"/>
    <col min="14" max="14" width="11.42578125" hidden="1" customWidth="1" outlineLevel="1"/>
    <col min="15" max="15" width="14" customWidth="1" collapsed="1"/>
    <col min="16" max="16" width="14.140625" hidden="1" customWidth="1" outlineLevel="1"/>
    <col min="17" max="17" width="11.42578125" hidden="1" customWidth="1" outlineLevel="1"/>
    <col min="18" max="18" width="14" customWidth="1" collapsed="1"/>
    <col min="19" max="19" width="11.5703125" hidden="1" customWidth="1" outlineLevel="1"/>
    <col min="20" max="20" width="11.42578125" hidden="1" customWidth="1" outlineLevel="1"/>
    <col min="21" max="21" width="14" customWidth="1" collapsed="1"/>
    <col min="22" max="22" width="106.7109375" hidden="1" customWidth="1" outlineLevel="1"/>
    <col min="23" max="23" width="8.7109375" customWidth="1" collapsed="1"/>
  </cols>
  <sheetData>
    <row r="1" spans="2:22" ht="14.25" customHeight="1">
      <c r="C1" s="1" t="s">
        <v>0</v>
      </c>
      <c r="D1" s="2"/>
      <c r="F1" s="11"/>
      <c r="G1" s="11"/>
      <c r="H1" s="11"/>
      <c r="I1" s="11"/>
      <c r="S1" s="12"/>
      <c r="T1" s="12"/>
      <c r="V1" s="12"/>
    </row>
    <row r="2" spans="2:22" ht="14.25" customHeight="1">
      <c r="C2" s="13" t="s">
        <v>16</v>
      </c>
      <c r="D2" s="2"/>
      <c r="F2" s="11"/>
      <c r="G2" s="11"/>
      <c r="H2" s="11"/>
      <c r="I2" s="11"/>
      <c r="S2" s="12"/>
      <c r="T2" s="12"/>
      <c r="V2" s="12"/>
    </row>
    <row r="3" spans="2:22" ht="14.25" customHeight="1">
      <c r="F3" s="11"/>
      <c r="G3" s="11"/>
      <c r="H3" s="11"/>
      <c r="I3" s="11"/>
      <c r="S3" s="12"/>
      <c r="T3" s="12"/>
      <c r="V3" s="12"/>
    </row>
    <row r="4" spans="2:22" ht="42.75" customHeight="1">
      <c r="B4" s="15"/>
      <c r="C4" s="15"/>
      <c r="D4" s="15"/>
      <c r="E4" s="15"/>
      <c r="F4" s="17" t="s">
        <v>19</v>
      </c>
      <c r="G4" s="18"/>
      <c r="H4" s="18"/>
      <c r="I4" s="17" t="s">
        <v>21</v>
      </c>
      <c r="J4" s="20"/>
      <c r="K4" s="20"/>
      <c r="L4" s="21" t="s">
        <v>23</v>
      </c>
      <c r="M4" s="20"/>
      <c r="N4" s="20"/>
      <c r="O4" s="23" t="s">
        <v>24</v>
      </c>
      <c r="P4" s="15"/>
      <c r="Q4" s="15"/>
      <c r="R4" s="23" t="s">
        <v>26</v>
      </c>
      <c r="S4" s="24"/>
      <c r="T4" s="24"/>
      <c r="U4" s="23" t="s">
        <v>29</v>
      </c>
      <c r="V4" s="24" t="s">
        <v>30</v>
      </c>
    </row>
    <row r="5" spans="2:22" ht="14.25" customHeight="1" collapsed="1">
      <c r="B5" s="8"/>
      <c r="C5" s="8" t="s">
        <v>31</v>
      </c>
      <c r="D5" s="8"/>
      <c r="E5" s="8"/>
      <c r="F5" s="30"/>
      <c r="G5" s="11"/>
      <c r="H5" s="11"/>
      <c r="I5" s="32"/>
      <c r="J5" s="11"/>
      <c r="K5" s="11"/>
      <c r="L5" s="32"/>
      <c r="M5" s="11"/>
      <c r="N5" s="11"/>
      <c r="O5" s="30"/>
      <c r="P5" s="15"/>
      <c r="Q5" s="15"/>
      <c r="R5" s="30"/>
      <c r="S5" s="12"/>
      <c r="T5" s="12"/>
      <c r="U5" s="30"/>
      <c r="V5" s="12"/>
    </row>
    <row r="6" spans="2:22" ht="14.25" hidden="1" customHeight="1" outlineLevel="1">
      <c r="B6" s="15"/>
      <c r="C6" s="33" t="s">
        <v>47</v>
      </c>
      <c r="D6" s="15"/>
      <c r="E6" s="15"/>
      <c r="F6" s="34"/>
      <c r="G6" s="35"/>
      <c r="H6" s="35"/>
      <c r="I6" s="34"/>
      <c r="J6" s="36"/>
      <c r="K6" s="36"/>
      <c r="L6" s="34"/>
      <c r="M6" s="36"/>
      <c r="N6" s="36"/>
      <c r="O6" s="34"/>
      <c r="P6" s="37"/>
      <c r="Q6" s="37"/>
      <c r="R6" s="34"/>
      <c r="S6" s="38"/>
      <c r="T6" s="38"/>
      <c r="U6" s="34"/>
      <c r="V6" s="12"/>
    </row>
    <row r="7" spans="2:22" ht="14.25" hidden="1" customHeight="1" outlineLevel="1">
      <c r="B7" s="15"/>
      <c r="C7" s="33" t="s">
        <v>49</v>
      </c>
      <c r="D7" s="15"/>
      <c r="E7" s="15"/>
      <c r="F7" s="34"/>
      <c r="G7" s="35"/>
      <c r="H7" s="35"/>
      <c r="I7" s="34"/>
      <c r="J7" s="36"/>
      <c r="K7" s="36"/>
      <c r="L7" s="34"/>
      <c r="M7" s="36"/>
      <c r="N7" s="36"/>
      <c r="O7" s="34"/>
      <c r="P7" s="37"/>
      <c r="Q7" s="37"/>
      <c r="R7" s="34"/>
      <c r="S7" s="38"/>
      <c r="T7" s="38"/>
      <c r="U7" s="34"/>
      <c r="V7" s="12"/>
    </row>
    <row r="8" spans="2:22" ht="14.25" hidden="1" customHeight="1" outlineLevel="1">
      <c r="B8" s="15"/>
      <c r="C8" s="33" t="s">
        <v>50</v>
      </c>
      <c r="D8" s="15"/>
      <c r="E8" s="15"/>
      <c r="F8" s="34"/>
      <c r="G8" s="35"/>
      <c r="H8" s="35"/>
      <c r="I8" s="34"/>
      <c r="J8" s="36"/>
      <c r="K8" s="36"/>
      <c r="L8" s="34"/>
      <c r="M8" s="36"/>
      <c r="N8" s="36"/>
      <c r="O8" s="34"/>
      <c r="P8" s="37"/>
      <c r="Q8" s="37"/>
      <c r="R8" s="34"/>
      <c r="S8" s="38"/>
      <c r="T8" s="38"/>
      <c r="U8" s="34"/>
      <c r="V8" s="12"/>
    </row>
    <row r="9" spans="2:22" ht="14.25" hidden="1" customHeight="1" outlineLevel="1">
      <c r="B9" s="15"/>
      <c r="C9" s="33" t="s">
        <v>51</v>
      </c>
      <c r="D9" s="15"/>
      <c r="E9" s="15"/>
      <c r="F9" s="34"/>
      <c r="G9" s="35"/>
      <c r="H9" s="35"/>
      <c r="I9" s="34"/>
      <c r="J9" s="36"/>
      <c r="K9" s="36"/>
      <c r="L9" s="34"/>
      <c r="M9" s="36"/>
      <c r="N9" s="36"/>
      <c r="O9" s="34"/>
      <c r="P9" s="37"/>
      <c r="Q9" s="37"/>
      <c r="R9" s="34"/>
      <c r="S9" s="38"/>
      <c r="T9" s="38"/>
      <c r="U9" s="34"/>
      <c r="V9" s="12"/>
    </row>
    <row r="10" spans="2:22" ht="14.25" hidden="1" customHeight="1" outlineLevel="1">
      <c r="B10" s="15"/>
      <c r="C10" s="33" t="s">
        <v>53</v>
      </c>
      <c r="D10" s="15"/>
      <c r="E10" s="15"/>
      <c r="F10" s="34"/>
      <c r="G10" s="35"/>
      <c r="H10" s="35"/>
      <c r="I10" s="34"/>
      <c r="J10" s="36"/>
      <c r="K10" s="36"/>
      <c r="L10" s="34"/>
      <c r="M10" s="36"/>
      <c r="N10" s="36"/>
      <c r="O10" s="34"/>
      <c r="P10" s="37"/>
      <c r="Q10" s="37"/>
      <c r="R10" s="34"/>
      <c r="S10" s="38"/>
      <c r="T10" s="38"/>
      <c r="U10" s="34"/>
      <c r="V10" s="12"/>
    </row>
    <row r="11" spans="2:22" ht="14.25" hidden="1" customHeight="1" outlineLevel="1">
      <c r="B11" s="15"/>
      <c r="C11" s="33" t="s">
        <v>54</v>
      </c>
      <c r="D11" s="15"/>
      <c r="E11" s="15"/>
      <c r="F11" s="34"/>
      <c r="G11" s="35"/>
      <c r="H11" s="35"/>
      <c r="I11" s="34"/>
      <c r="J11" s="36"/>
      <c r="K11" s="36"/>
      <c r="L11" s="34"/>
      <c r="M11" s="36"/>
      <c r="N11" s="36"/>
      <c r="O11" s="34"/>
      <c r="P11" s="37"/>
      <c r="Q11" s="37"/>
      <c r="R11" s="34"/>
      <c r="S11" s="38"/>
      <c r="T11" s="38"/>
      <c r="U11" s="34"/>
      <c r="V11" s="12"/>
    </row>
    <row r="12" spans="2:22" ht="14.25" customHeight="1">
      <c r="B12" s="15"/>
      <c r="C12" s="33" t="s">
        <v>55</v>
      </c>
      <c r="D12" s="15"/>
      <c r="E12" s="15"/>
      <c r="F12" s="34">
        <v>0</v>
      </c>
      <c r="G12" s="35"/>
      <c r="H12" s="35"/>
      <c r="I12" s="34">
        <v>75</v>
      </c>
      <c r="J12" s="36"/>
      <c r="K12" s="36"/>
      <c r="L12" s="34">
        <v>75</v>
      </c>
      <c r="M12" s="36"/>
      <c r="N12" s="36"/>
      <c r="O12" s="34">
        <v>75</v>
      </c>
      <c r="P12" s="37"/>
      <c r="Q12" s="37"/>
      <c r="R12" s="34">
        <v>75</v>
      </c>
      <c r="S12" s="38"/>
      <c r="T12" s="38"/>
      <c r="U12" s="34">
        <v>75</v>
      </c>
      <c r="V12" s="12"/>
    </row>
    <row r="13" spans="2:22" ht="14.25" customHeight="1">
      <c r="B13" s="15"/>
      <c r="C13" s="33" t="s">
        <v>56</v>
      </c>
      <c r="D13" s="15"/>
      <c r="E13" s="15"/>
      <c r="F13" s="34">
        <v>0</v>
      </c>
      <c r="G13" s="35"/>
      <c r="H13" s="35"/>
      <c r="I13" s="34">
        <v>50</v>
      </c>
      <c r="J13" s="36"/>
      <c r="K13" s="36"/>
      <c r="L13" s="34">
        <v>75</v>
      </c>
      <c r="M13" s="36"/>
      <c r="N13" s="36"/>
      <c r="O13" s="34">
        <v>75</v>
      </c>
      <c r="P13" s="37"/>
      <c r="Q13" s="37"/>
      <c r="R13" s="34">
        <v>75</v>
      </c>
      <c r="S13" s="38"/>
      <c r="T13" s="38"/>
      <c r="U13" s="34">
        <v>75</v>
      </c>
      <c r="V13" s="12"/>
    </row>
    <row r="14" spans="2:22" ht="14.25" customHeight="1">
      <c r="B14" s="15"/>
      <c r="C14" s="33" t="s">
        <v>57</v>
      </c>
      <c r="D14" s="15"/>
      <c r="E14" s="15"/>
      <c r="F14" s="34">
        <v>0</v>
      </c>
      <c r="G14" s="35"/>
      <c r="H14" s="35"/>
      <c r="I14" s="34">
        <v>50</v>
      </c>
      <c r="J14" s="36"/>
      <c r="K14" s="36"/>
      <c r="L14" s="34">
        <v>50</v>
      </c>
      <c r="M14" s="36"/>
      <c r="N14" s="36"/>
      <c r="O14" s="34">
        <v>75</v>
      </c>
      <c r="P14" s="37"/>
      <c r="Q14" s="37"/>
      <c r="R14" s="34">
        <v>75</v>
      </c>
      <c r="S14" s="38"/>
      <c r="T14" s="38"/>
      <c r="U14" s="34">
        <v>75</v>
      </c>
      <c r="V14" s="12"/>
    </row>
    <row r="15" spans="2:22" ht="14.25" customHeight="1">
      <c r="B15" s="15"/>
      <c r="C15" s="33" t="s">
        <v>59</v>
      </c>
      <c r="D15" s="15"/>
      <c r="E15" s="15"/>
      <c r="F15" s="34">
        <v>0</v>
      </c>
      <c r="G15" s="35"/>
      <c r="H15" s="35"/>
      <c r="I15" s="34">
        <v>50</v>
      </c>
      <c r="J15" s="36"/>
      <c r="K15" s="36"/>
      <c r="L15" s="34">
        <v>50</v>
      </c>
      <c r="M15" s="36"/>
      <c r="N15" s="36"/>
      <c r="O15" s="34">
        <v>50</v>
      </c>
      <c r="P15" s="37"/>
      <c r="Q15" s="37"/>
      <c r="R15" s="34">
        <v>75</v>
      </c>
      <c r="S15" s="38"/>
      <c r="T15" s="38"/>
      <c r="U15" s="34">
        <v>75</v>
      </c>
      <c r="V15" s="12"/>
    </row>
    <row r="16" spans="2:22" ht="14.25" customHeight="1">
      <c r="B16" s="15"/>
      <c r="C16" s="33" t="s">
        <v>60</v>
      </c>
      <c r="D16" s="15"/>
      <c r="E16" s="15"/>
      <c r="F16" s="34">
        <v>0</v>
      </c>
      <c r="G16" s="35"/>
      <c r="H16" s="35"/>
      <c r="I16" s="34">
        <v>0</v>
      </c>
      <c r="J16" s="36"/>
      <c r="K16" s="36"/>
      <c r="L16" s="34">
        <v>50</v>
      </c>
      <c r="M16" s="36"/>
      <c r="N16" s="36"/>
      <c r="O16" s="34">
        <v>50</v>
      </c>
      <c r="P16" s="37"/>
      <c r="Q16" s="37"/>
      <c r="R16" s="34">
        <v>50</v>
      </c>
      <c r="S16" s="38"/>
      <c r="T16" s="38"/>
      <c r="U16" s="34">
        <v>75</v>
      </c>
      <c r="V16" s="12"/>
    </row>
    <row r="17" spans="2:22" ht="14.25" customHeight="1">
      <c r="B17" s="25"/>
      <c r="C17" s="25" t="s">
        <v>61</v>
      </c>
      <c r="D17" s="15"/>
      <c r="E17" s="15"/>
      <c r="F17" s="34">
        <v>0</v>
      </c>
      <c r="G17" s="35"/>
      <c r="H17" s="35"/>
      <c r="I17" s="34">
        <v>0</v>
      </c>
      <c r="J17" s="36"/>
      <c r="K17" s="36"/>
      <c r="L17" s="34">
        <v>0</v>
      </c>
      <c r="M17" s="36"/>
      <c r="N17" s="36"/>
      <c r="O17" s="34">
        <v>50</v>
      </c>
      <c r="P17" s="37"/>
      <c r="Q17" s="37"/>
      <c r="R17" s="34">
        <v>50</v>
      </c>
      <c r="S17" s="38"/>
      <c r="T17" s="38"/>
      <c r="U17" s="34">
        <v>50</v>
      </c>
      <c r="V17" s="12"/>
    </row>
    <row r="18" spans="2:22" ht="14.25" customHeight="1">
      <c r="B18" s="25"/>
      <c r="C18" s="25" t="s">
        <v>62</v>
      </c>
      <c r="D18" s="15"/>
      <c r="E18" s="15"/>
      <c r="F18" s="41"/>
      <c r="G18" s="35"/>
      <c r="H18" s="35"/>
      <c r="I18" s="34">
        <v>0</v>
      </c>
      <c r="J18" s="36"/>
      <c r="K18" s="36"/>
      <c r="L18" s="34">
        <v>0</v>
      </c>
      <c r="M18" s="36"/>
      <c r="N18" s="36"/>
      <c r="O18" s="34">
        <v>0</v>
      </c>
      <c r="P18" s="37"/>
      <c r="Q18" s="37"/>
      <c r="R18" s="34">
        <v>50</v>
      </c>
      <c r="S18" s="38"/>
      <c r="T18" s="38"/>
      <c r="U18" s="34">
        <v>50</v>
      </c>
      <c r="V18" s="12"/>
    </row>
    <row r="19" spans="2:22" ht="14.25" customHeight="1">
      <c r="B19" s="25"/>
      <c r="C19" s="25"/>
      <c r="D19" s="15"/>
      <c r="E19" s="15"/>
      <c r="F19" s="41"/>
      <c r="G19" s="35"/>
      <c r="H19" s="35"/>
      <c r="I19" s="34"/>
      <c r="J19" s="36"/>
      <c r="K19" s="36"/>
      <c r="L19" s="34"/>
      <c r="M19" s="36"/>
      <c r="N19" s="36"/>
      <c r="O19" s="34"/>
      <c r="P19" s="37"/>
      <c r="Q19" s="37"/>
      <c r="R19" s="34"/>
      <c r="S19" s="38"/>
      <c r="T19" s="38"/>
      <c r="U19" s="34"/>
      <c r="V19" s="12"/>
    </row>
    <row r="20" spans="2:22" ht="14.25" customHeight="1">
      <c r="B20" s="8"/>
      <c r="C20" s="8" t="s">
        <v>43</v>
      </c>
      <c r="D20" s="15"/>
      <c r="E20" s="15"/>
      <c r="F20" s="42">
        <f>SUM(F6:F18)</f>
        <v>0</v>
      </c>
      <c r="G20" s="43"/>
      <c r="H20" s="43"/>
      <c r="I20" s="42">
        <f>SUM(I6:I18)</f>
        <v>225</v>
      </c>
      <c r="J20" s="44"/>
      <c r="K20" s="44"/>
      <c r="L20" s="42">
        <f>SUM(L6:L18)</f>
        <v>300</v>
      </c>
      <c r="M20" s="44"/>
      <c r="N20" s="44"/>
      <c r="O20" s="42">
        <f>SUM(O6:O18)</f>
        <v>375</v>
      </c>
      <c r="P20" s="37"/>
      <c r="Q20" s="37"/>
      <c r="R20" s="42">
        <f>SUM(R6:R18)</f>
        <v>450</v>
      </c>
      <c r="S20" s="38"/>
      <c r="T20" s="38"/>
      <c r="U20" s="42">
        <f>SUM(U6:U18)</f>
        <v>475</v>
      </c>
      <c r="V20" s="12"/>
    </row>
    <row r="21" spans="2:22" ht="14.25" customHeight="1">
      <c r="F21" s="32"/>
      <c r="G21" s="11"/>
      <c r="H21" s="11"/>
      <c r="I21" s="32"/>
      <c r="L21" s="49"/>
      <c r="O21" s="49"/>
      <c r="R21" s="49"/>
      <c r="S21" s="12"/>
      <c r="T21" s="12"/>
      <c r="U21" s="49"/>
      <c r="V21" s="12"/>
    </row>
    <row r="22" spans="2:22" ht="14.25" customHeight="1">
      <c r="B22" s="25"/>
      <c r="C22" s="25" t="s">
        <v>68</v>
      </c>
      <c r="F22" s="32"/>
      <c r="G22" s="50"/>
      <c r="H22" s="50"/>
      <c r="I22" s="51">
        <v>0.1</v>
      </c>
      <c r="J22" s="52"/>
      <c r="K22" s="52"/>
      <c r="L22" s="54">
        <v>0.1</v>
      </c>
      <c r="M22" s="52"/>
      <c r="N22" s="52"/>
      <c r="O22" s="54">
        <v>0.1</v>
      </c>
      <c r="R22" s="54">
        <v>0.1</v>
      </c>
      <c r="S22" s="12"/>
      <c r="T22" s="12"/>
      <c r="U22" s="54">
        <v>0.1</v>
      </c>
      <c r="V22" s="12"/>
    </row>
    <row r="23" spans="2:22" ht="14.25" customHeight="1">
      <c r="B23" s="25"/>
      <c r="C23" s="25" t="s">
        <v>69</v>
      </c>
      <c r="F23" s="32"/>
      <c r="G23" s="55"/>
      <c r="H23" s="55"/>
      <c r="I23" s="32">
        <f>ROUND(I22*I20,0)</f>
        <v>23</v>
      </c>
      <c r="J23" s="55"/>
      <c r="K23" s="55"/>
      <c r="L23" s="32">
        <f>ROUND(L22*L20,0)</f>
        <v>30</v>
      </c>
      <c r="M23" s="55"/>
      <c r="N23" s="55"/>
      <c r="O23" s="32">
        <f>ROUND(O22*O20,0)</f>
        <v>38</v>
      </c>
      <c r="R23" s="32">
        <f>ROUND(R22*R20,0)</f>
        <v>45</v>
      </c>
      <c r="S23" s="12"/>
      <c r="T23" s="12"/>
      <c r="U23" s="32">
        <f>ROUND(U22*U20,0)</f>
        <v>48</v>
      </c>
      <c r="V23" s="12"/>
    </row>
    <row r="24" spans="2:22" ht="14.25" customHeight="1">
      <c r="B24" s="25"/>
      <c r="C24" s="25" t="s">
        <v>77</v>
      </c>
      <c r="F24" s="32"/>
      <c r="G24" s="50"/>
      <c r="H24" s="50"/>
      <c r="I24" s="51">
        <v>0.05</v>
      </c>
      <c r="J24" s="52"/>
      <c r="K24" s="52"/>
      <c r="L24" s="54">
        <v>0.05</v>
      </c>
      <c r="M24" s="52"/>
      <c r="N24" s="52"/>
      <c r="O24" s="54">
        <v>0.05</v>
      </c>
      <c r="R24" s="54">
        <v>0.05</v>
      </c>
      <c r="S24" s="12"/>
      <c r="T24" s="12"/>
      <c r="U24" s="54">
        <v>0.05</v>
      </c>
      <c r="V24" s="12"/>
    </row>
    <row r="25" spans="2:22" ht="14.25" customHeight="1">
      <c r="B25" s="25"/>
      <c r="C25" s="25" t="s">
        <v>78</v>
      </c>
      <c r="F25" s="32"/>
      <c r="G25" s="55"/>
      <c r="H25" s="55"/>
      <c r="I25" s="32">
        <f>ROUND(I24*I20,0)</f>
        <v>11</v>
      </c>
      <c r="J25" s="55"/>
      <c r="K25" s="55"/>
      <c r="L25" s="32">
        <f>ROUND(L24*L20,0)</f>
        <v>15</v>
      </c>
      <c r="M25" s="55"/>
      <c r="N25" s="55"/>
      <c r="O25" s="32">
        <f>ROUND(O24*O20,0)</f>
        <v>19</v>
      </c>
      <c r="R25" s="32">
        <f>ROUND(R24*R20,0)</f>
        <v>23</v>
      </c>
      <c r="S25" s="12"/>
      <c r="T25" s="12"/>
      <c r="U25" s="32">
        <f>ROUND(U24*U20,0)</f>
        <v>24</v>
      </c>
      <c r="V25" s="12"/>
    </row>
    <row r="26" spans="2:22" ht="14.25" customHeight="1">
      <c r="B26" s="15"/>
      <c r="C26" s="15"/>
      <c r="D26" s="15"/>
      <c r="E26" s="15"/>
      <c r="F26" s="32"/>
      <c r="G26" s="11"/>
      <c r="H26" s="11"/>
      <c r="I26" s="32"/>
      <c r="J26" s="15"/>
      <c r="K26" s="15"/>
      <c r="L26" s="63"/>
      <c r="M26" s="15"/>
      <c r="N26" s="15"/>
      <c r="O26" s="63"/>
      <c r="P26" s="15"/>
      <c r="Q26" s="15"/>
      <c r="R26" s="63"/>
      <c r="S26" s="12"/>
      <c r="T26" s="12"/>
      <c r="U26" s="63"/>
      <c r="V26" s="12"/>
    </row>
    <row r="27" spans="2:22" ht="14.25" customHeight="1">
      <c r="B27" s="8"/>
      <c r="C27" s="8" t="s">
        <v>79</v>
      </c>
      <c r="D27" s="15"/>
      <c r="E27" s="15"/>
      <c r="F27" s="32"/>
      <c r="G27" s="11"/>
      <c r="H27" s="11"/>
      <c r="I27" s="32"/>
      <c r="J27" s="15"/>
      <c r="K27" s="15"/>
      <c r="L27" s="63"/>
      <c r="M27" s="15"/>
      <c r="N27" s="15"/>
      <c r="O27" s="63"/>
      <c r="P27" s="15"/>
      <c r="Q27" s="15"/>
      <c r="R27" s="63"/>
      <c r="S27" s="12"/>
      <c r="T27" s="12"/>
      <c r="U27" s="63"/>
      <c r="V27" s="12"/>
    </row>
    <row r="28" spans="2:22" ht="14.25" customHeight="1">
      <c r="B28" s="15"/>
      <c r="C28" s="15" t="s">
        <v>80</v>
      </c>
      <c r="D28" s="15"/>
      <c r="E28" s="15"/>
      <c r="F28" s="64">
        <f>'MSE Middle High Staffing'!F81</f>
        <v>0</v>
      </c>
      <c r="G28" s="65"/>
      <c r="H28" s="65"/>
      <c r="I28" s="66">
        <f>'MSE Middle High Staffing'!V81</f>
        <v>17.5</v>
      </c>
      <c r="J28" s="65"/>
      <c r="K28" s="65"/>
      <c r="L28" s="66">
        <f>'MSE Middle High Staffing'!AL81</f>
        <v>22.5</v>
      </c>
      <c r="M28" s="65"/>
      <c r="N28" s="65"/>
      <c r="O28" s="66">
        <f>'MSE Middle High Staffing'!BB81</f>
        <v>28.5</v>
      </c>
      <c r="P28" s="67"/>
      <c r="Q28" s="67"/>
      <c r="R28" s="66">
        <f>'MSE Middle High Staffing'!BR81</f>
        <v>33.5</v>
      </c>
      <c r="S28" s="68"/>
      <c r="T28" s="68"/>
      <c r="U28" s="64">
        <f>'MSE Middle High Staffing'!CH81</f>
        <v>37.5</v>
      </c>
      <c r="V28" s="12"/>
    </row>
    <row r="29" spans="2:22" ht="14.25" customHeight="1">
      <c r="B29" s="15"/>
      <c r="C29" s="15" t="s">
        <v>82</v>
      </c>
      <c r="D29" s="15"/>
      <c r="E29" s="15"/>
      <c r="F29" s="64">
        <f>'MSE Middle High Staffing'!F80</f>
        <v>2</v>
      </c>
      <c r="G29" s="65"/>
      <c r="H29" s="65"/>
      <c r="I29" s="66">
        <f>'MSE Middle High Staffing'!V80</f>
        <v>6.5</v>
      </c>
      <c r="J29" s="65"/>
      <c r="K29" s="65"/>
      <c r="L29" s="66">
        <f>'MSE Middle High Staffing'!AL80</f>
        <v>6.5</v>
      </c>
      <c r="M29" s="65"/>
      <c r="N29" s="65"/>
      <c r="O29" s="66">
        <f>'MSE Middle High Staffing'!BB80</f>
        <v>6.5</v>
      </c>
      <c r="P29" s="67"/>
      <c r="Q29" s="67"/>
      <c r="R29" s="66">
        <f>'MSE Middle High Staffing'!BR80</f>
        <v>7.5</v>
      </c>
      <c r="S29" s="68"/>
      <c r="T29" s="68"/>
      <c r="U29" s="66">
        <f>'MSE Middle High Staffing'!CH80</f>
        <v>7.5</v>
      </c>
      <c r="V29" s="12"/>
    </row>
    <row r="30" spans="2:22" ht="14.25" customHeight="1">
      <c r="B30" s="8"/>
      <c r="C30" s="8" t="s">
        <v>43</v>
      </c>
      <c r="D30" s="8"/>
      <c r="E30" s="8"/>
      <c r="F30" s="69">
        <f>F28+F29</f>
        <v>2</v>
      </c>
      <c r="G30" s="70"/>
      <c r="H30" s="70"/>
      <c r="I30" s="69">
        <f>I28+I29</f>
        <v>24</v>
      </c>
      <c r="J30" s="70"/>
      <c r="K30" s="70"/>
      <c r="L30" s="69">
        <f>L28+L29</f>
        <v>29</v>
      </c>
      <c r="M30" s="70"/>
      <c r="N30" s="70"/>
      <c r="O30" s="69">
        <f>O28+O29</f>
        <v>35</v>
      </c>
      <c r="P30" s="67"/>
      <c r="Q30" s="67"/>
      <c r="R30" s="69">
        <f>R28+R29</f>
        <v>41</v>
      </c>
      <c r="S30" s="68"/>
      <c r="T30" s="68"/>
      <c r="U30" s="69">
        <f>U28+U29</f>
        <v>45</v>
      </c>
      <c r="V30" s="12"/>
    </row>
    <row r="31" spans="2:22" ht="14.25" customHeight="1">
      <c r="B31" s="15"/>
      <c r="C31" s="15"/>
      <c r="D31" s="15"/>
      <c r="E31" s="15"/>
      <c r="F31" s="32"/>
      <c r="G31" s="11"/>
      <c r="H31" s="11"/>
      <c r="I31" s="32"/>
      <c r="J31" s="15"/>
      <c r="K31" s="15"/>
      <c r="L31" s="63"/>
      <c r="M31" s="15"/>
      <c r="N31" s="15"/>
      <c r="O31" s="63"/>
      <c r="P31" s="15"/>
      <c r="Q31" s="15"/>
      <c r="R31" s="63"/>
      <c r="S31" s="12"/>
      <c r="T31" s="12"/>
      <c r="U31" s="63"/>
      <c r="V31" s="12"/>
    </row>
    <row r="32" spans="2:22" ht="14.25" customHeight="1">
      <c r="F32" s="32"/>
      <c r="G32" s="11"/>
      <c r="H32" s="11"/>
      <c r="I32" s="32"/>
      <c r="L32" s="49"/>
      <c r="O32" s="49"/>
      <c r="R32" s="49"/>
      <c r="S32" s="12"/>
      <c r="T32" s="12"/>
      <c r="U32" s="49"/>
      <c r="V32" s="12"/>
    </row>
    <row r="33" spans="1:23" ht="14.25" customHeight="1">
      <c r="F33" s="32"/>
      <c r="G33" s="11"/>
      <c r="H33" s="11"/>
      <c r="I33" s="32"/>
      <c r="L33" s="49"/>
      <c r="O33" s="49"/>
      <c r="R33" s="49"/>
      <c r="S33" s="12"/>
      <c r="T33" s="12"/>
      <c r="U33" s="49"/>
      <c r="V33" s="12"/>
    </row>
    <row r="34" spans="1:23" ht="14.25" customHeight="1">
      <c r="F34" s="17" t="s">
        <v>89</v>
      </c>
      <c r="G34" s="18"/>
      <c r="H34" s="18"/>
      <c r="I34" s="17" t="s">
        <v>21</v>
      </c>
      <c r="J34" s="20"/>
      <c r="K34" s="20"/>
      <c r="L34" s="21" t="s">
        <v>23</v>
      </c>
      <c r="M34" s="20"/>
      <c r="N34" s="20"/>
      <c r="O34" s="23" t="s">
        <v>24</v>
      </c>
      <c r="P34" s="15"/>
      <c r="Q34" s="15"/>
      <c r="R34" s="23" t="s">
        <v>26</v>
      </c>
      <c r="S34" s="24"/>
      <c r="T34" s="24"/>
      <c r="U34" s="23" t="s">
        <v>29</v>
      </c>
      <c r="V34" s="12"/>
    </row>
    <row r="35" spans="1:23" ht="14.25" customHeight="1">
      <c r="F35" s="32"/>
      <c r="G35" s="11"/>
      <c r="H35" s="11"/>
      <c r="I35" s="32"/>
      <c r="L35" s="49"/>
      <c r="O35" s="49"/>
      <c r="R35" s="49"/>
      <c r="S35" s="12"/>
      <c r="T35" s="12"/>
      <c r="U35" s="49"/>
      <c r="V35" s="12"/>
    </row>
    <row r="36" spans="1:23" ht="14.25" customHeight="1">
      <c r="A36" s="5"/>
      <c r="B36" s="73" t="s">
        <v>90</v>
      </c>
      <c r="C36" s="75" t="s">
        <v>14</v>
      </c>
      <c r="D36" s="77"/>
      <c r="E36" s="77"/>
      <c r="F36" s="79"/>
      <c r="G36" s="81"/>
      <c r="H36" s="81"/>
      <c r="I36" s="79"/>
      <c r="J36" s="77"/>
      <c r="K36" s="77"/>
      <c r="L36" s="82"/>
      <c r="M36" s="77"/>
      <c r="N36" s="77"/>
      <c r="O36" s="82"/>
      <c r="P36" s="83"/>
      <c r="Q36" s="83"/>
      <c r="R36" s="82"/>
      <c r="S36" s="85"/>
      <c r="T36" s="85"/>
      <c r="U36" s="82"/>
      <c r="V36" s="12"/>
    </row>
    <row r="37" spans="1:23" ht="14.25" customHeight="1">
      <c r="A37" s="86"/>
      <c r="B37" s="87"/>
      <c r="C37" s="86"/>
      <c r="D37" s="88" t="s">
        <v>93</v>
      </c>
      <c r="E37" s="86"/>
      <c r="F37" s="89"/>
      <c r="G37" s="90" t="s">
        <v>93</v>
      </c>
      <c r="H37" s="91"/>
      <c r="I37" s="89"/>
      <c r="J37" s="88" t="s">
        <v>93</v>
      </c>
      <c r="K37" s="86"/>
      <c r="L37" s="92"/>
      <c r="M37" s="88" t="s">
        <v>93</v>
      </c>
      <c r="N37" s="86"/>
      <c r="O37" s="92"/>
      <c r="P37" s="86"/>
      <c r="Q37" s="86"/>
      <c r="R37" s="92"/>
      <c r="S37" s="93"/>
      <c r="T37" s="93"/>
      <c r="U37" s="92"/>
      <c r="V37" s="93"/>
      <c r="W37" s="86"/>
    </row>
    <row r="38" spans="1:23" ht="14.25" customHeight="1">
      <c r="B38" s="94"/>
      <c r="C38" t="s">
        <v>15</v>
      </c>
      <c r="F38" s="32"/>
      <c r="I38" s="32"/>
      <c r="L38" s="49"/>
      <c r="O38" s="49"/>
      <c r="R38" s="49"/>
      <c r="S38" s="12"/>
      <c r="T38" s="12"/>
      <c r="U38" s="49"/>
      <c r="V38" s="12"/>
    </row>
    <row r="39" spans="1:23" ht="14.25" customHeight="1">
      <c r="A39" s="95"/>
      <c r="B39" s="94"/>
      <c r="C39" t="s">
        <v>67</v>
      </c>
      <c r="D39" s="25" t="s">
        <v>95</v>
      </c>
      <c r="E39" s="96">
        <v>0</v>
      </c>
      <c r="F39" s="97">
        <f t="shared" ref="F39:F41" si="0">E39</f>
        <v>0</v>
      </c>
      <c r="G39" s="25" t="s">
        <v>95</v>
      </c>
      <c r="H39" s="96">
        <v>9561.41</v>
      </c>
      <c r="I39" s="99">
        <f t="shared" ref="I39:I41" si="1">H39*I$20</f>
        <v>2151317.25</v>
      </c>
      <c r="J39" s="25" t="s">
        <v>95</v>
      </c>
      <c r="K39" s="96">
        <f>H39*1.02</f>
        <v>9752.6381999999994</v>
      </c>
      <c r="L39" s="99">
        <f t="shared" ref="L39:L41" si="2">K39*L$20</f>
        <v>2925791.46</v>
      </c>
      <c r="M39" s="25" t="s">
        <v>95</v>
      </c>
      <c r="N39" s="96">
        <f>K39*1.02</f>
        <v>9947.6909639999994</v>
      </c>
      <c r="O39" s="99">
        <f t="shared" ref="O39:O41" si="3">N39*O$20</f>
        <v>3730384.1114999996</v>
      </c>
      <c r="P39" s="25" t="s">
        <v>95</v>
      </c>
      <c r="Q39" s="96">
        <f>N39*1.02</f>
        <v>10146.64478328</v>
      </c>
      <c r="R39" s="99">
        <f t="shared" ref="R39:R41" si="4">Q39*R$20</f>
        <v>4565990.1524760006</v>
      </c>
      <c r="S39" s="25" t="s">
        <v>95</v>
      </c>
      <c r="T39" s="96">
        <f>Q39*1.02</f>
        <v>10349.577678945601</v>
      </c>
      <c r="U39" s="99">
        <f t="shared" ref="U39:U41" si="5">T39*U$20</f>
        <v>4916049.3974991608</v>
      </c>
      <c r="V39" s="62"/>
    </row>
    <row r="40" spans="1:23" ht="14.25" customHeight="1">
      <c r="A40" s="95"/>
      <c r="B40" s="94"/>
      <c r="C40" t="s">
        <v>74</v>
      </c>
      <c r="D40" s="25" t="s">
        <v>95</v>
      </c>
      <c r="E40" s="96">
        <v>0</v>
      </c>
      <c r="F40" s="97">
        <f t="shared" si="0"/>
        <v>0</v>
      </c>
      <c r="G40" s="25" t="s">
        <v>95</v>
      </c>
      <c r="H40" s="96">
        <v>0</v>
      </c>
      <c r="I40" s="99">
        <f t="shared" si="1"/>
        <v>0</v>
      </c>
      <c r="J40" s="25" t="s">
        <v>95</v>
      </c>
      <c r="K40" s="96">
        <f>H40*1.015</f>
        <v>0</v>
      </c>
      <c r="L40" s="99">
        <f t="shared" si="2"/>
        <v>0</v>
      </c>
      <c r="M40" s="25" t="s">
        <v>95</v>
      </c>
      <c r="N40" s="96">
        <v>0</v>
      </c>
      <c r="O40" s="99">
        <f t="shared" si="3"/>
        <v>0</v>
      </c>
      <c r="P40" s="25" t="s">
        <v>95</v>
      </c>
      <c r="Q40" s="96">
        <v>0</v>
      </c>
      <c r="R40" s="99">
        <f t="shared" si="4"/>
        <v>0</v>
      </c>
      <c r="S40" s="25" t="s">
        <v>95</v>
      </c>
      <c r="T40" s="96">
        <v>0</v>
      </c>
      <c r="U40" s="99">
        <f t="shared" si="5"/>
        <v>0</v>
      </c>
      <c r="V40" s="12"/>
    </row>
    <row r="41" spans="1:23" ht="14.25" customHeight="1">
      <c r="A41" s="95"/>
      <c r="B41" s="94"/>
      <c r="C41" t="s">
        <v>75</v>
      </c>
      <c r="D41" s="25" t="s">
        <v>95</v>
      </c>
      <c r="E41" s="96">
        <v>0</v>
      </c>
      <c r="F41" s="97">
        <f t="shared" si="0"/>
        <v>0</v>
      </c>
      <c r="G41" s="25" t="s">
        <v>95</v>
      </c>
      <c r="H41" s="96">
        <v>457</v>
      </c>
      <c r="I41" s="99">
        <f t="shared" si="1"/>
        <v>102825</v>
      </c>
      <c r="J41" s="25" t="s">
        <v>95</v>
      </c>
      <c r="K41" s="96">
        <v>457</v>
      </c>
      <c r="L41" s="99">
        <f t="shared" si="2"/>
        <v>137100</v>
      </c>
      <c r="M41" s="25" t="s">
        <v>95</v>
      </c>
      <c r="N41" s="96">
        <v>457</v>
      </c>
      <c r="O41" s="99">
        <f t="shared" si="3"/>
        <v>171375</v>
      </c>
      <c r="P41" s="25" t="s">
        <v>95</v>
      </c>
      <c r="Q41" s="96">
        <v>457</v>
      </c>
      <c r="R41" s="99">
        <f t="shared" si="4"/>
        <v>205650</v>
      </c>
      <c r="S41" s="25" t="s">
        <v>95</v>
      </c>
      <c r="T41" s="96">
        <v>457</v>
      </c>
      <c r="U41" s="99">
        <f t="shared" si="5"/>
        <v>217075</v>
      </c>
      <c r="V41" s="12"/>
    </row>
    <row r="42" spans="1:23" ht="14.25" customHeight="1" collapsed="1">
      <c r="A42" s="95"/>
      <c r="B42" s="106"/>
      <c r="C42" s="169" t="s">
        <v>76</v>
      </c>
      <c r="D42" s="169"/>
      <c r="E42" s="171"/>
      <c r="F42" s="174">
        <f>SUM(F39:F41)</f>
        <v>0</v>
      </c>
      <c r="G42" s="169"/>
      <c r="H42" s="171"/>
      <c r="I42" s="174">
        <f>SUM(I39:I41)</f>
        <v>2254142.25</v>
      </c>
      <c r="J42" s="169"/>
      <c r="K42" s="171"/>
      <c r="L42" s="174">
        <f>SUM(L39:L41)</f>
        <v>3062891.46</v>
      </c>
      <c r="M42" s="169"/>
      <c r="N42" s="171"/>
      <c r="O42" s="174">
        <f>SUM(O39:O41)</f>
        <v>3901759.1114999996</v>
      </c>
      <c r="P42" s="169"/>
      <c r="Q42" s="171"/>
      <c r="R42" s="174">
        <f>SUM(R39:R41)</f>
        <v>4771640.1524760006</v>
      </c>
      <c r="S42" s="169"/>
      <c r="T42" s="171"/>
      <c r="U42" s="174">
        <f>SUM(U39:U41)</f>
        <v>5133124.3974991608</v>
      </c>
      <c r="V42" s="184"/>
      <c r="W42" s="169"/>
    </row>
    <row r="43" spans="1:23" ht="14.25" hidden="1" customHeight="1" outlineLevel="1">
      <c r="A43" s="95"/>
      <c r="B43" s="94"/>
      <c r="E43" s="185"/>
      <c r="F43" s="99"/>
      <c r="H43" s="185"/>
      <c r="I43" s="99"/>
      <c r="K43" s="185"/>
      <c r="L43" s="99"/>
      <c r="N43" s="185"/>
      <c r="O43" s="186"/>
      <c r="Q43" s="185"/>
      <c r="R43" s="186"/>
      <c r="T43" s="185"/>
      <c r="U43" s="186"/>
      <c r="V43" s="12"/>
    </row>
    <row r="44" spans="1:23" ht="14.25" hidden="1" customHeight="1" outlineLevel="1">
      <c r="A44" s="95"/>
      <c r="B44" s="94"/>
      <c r="C44" t="s">
        <v>18</v>
      </c>
      <c r="D44" s="25" t="s">
        <v>135</v>
      </c>
      <c r="E44" s="187">
        <v>0</v>
      </c>
      <c r="F44" s="97">
        <f>E44</f>
        <v>0</v>
      </c>
      <c r="G44" s="25" t="s">
        <v>135</v>
      </c>
      <c r="H44" s="96">
        <v>0</v>
      </c>
      <c r="I44" s="99">
        <f>H44</f>
        <v>0</v>
      </c>
      <c r="J44" s="25" t="s">
        <v>135</v>
      </c>
      <c r="K44" s="96">
        <v>0</v>
      </c>
      <c r="L44" s="99">
        <f>K44</f>
        <v>0</v>
      </c>
      <c r="M44" s="25" t="s">
        <v>135</v>
      </c>
      <c r="N44" s="96">
        <v>0</v>
      </c>
      <c r="O44" s="99">
        <f>N44</f>
        <v>0</v>
      </c>
      <c r="P44" s="25" t="s">
        <v>135</v>
      </c>
      <c r="Q44" s="96">
        <v>0</v>
      </c>
      <c r="R44" s="99">
        <f>Q44</f>
        <v>0</v>
      </c>
      <c r="S44" s="25" t="s">
        <v>135</v>
      </c>
      <c r="T44" s="96">
        <v>0</v>
      </c>
      <c r="U44" s="99">
        <f>T44</f>
        <v>0</v>
      </c>
      <c r="V44" s="12"/>
    </row>
    <row r="45" spans="1:23" ht="14.25" customHeight="1">
      <c r="A45" s="95"/>
      <c r="B45" s="94"/>
      <c r="E45" s="185"/>
      <c r="F45" s="99"/>
      <c r="H45" s="185"/>
      <c r="I45" s="99"/>
      <c r="K45" s="185"/>
      <c r="L45" s="99"/>
      <c r="N45" s="185"/>
      <c r="O45" s="186"/>
      <c r="Q45" s="185"/>
      <c r="R45" s="186"/>
      <c r="T45" s="185"/>
      <c r="U45" s="186"/>
      <c r="V45" s="12"/>
    </row>
    <row r="46" spans="1:23" ht="14.25" customHeight="1">
      <c r="A46" s="95"/>
      <c r="B46" s="94"/>
      <c r="C46" t="s">
        <v>22</v>
      </c>
      <c r="D46" t="s">
        <v>95</v>
      </c>
      <c r="E46" s="96">
        <v>0</v>
      </c>
      <c r="F46" s="97">
        <f>E46</f>
        <v>0</v>
      </c>
      <c r="G46" t="s">
        <v>95</v>
      </c>
      <c r="H46" s="96">
        <v>450</v>
      </c>
      <c r="I46" s="99">
        <f>H46*I$20</f>
        <v>101250</v>
      </c>
      <c r="J46" t="s">
        <v>95</v>
      </c>
      <c r="K46" s="96">
        <v>450</v>
      </c>
      <c r="L46" s="99">
        <f>K46*L$20</f>
        <v>135000</v>
      </c>
      <c r="M46" t="s">
        <v>95</v>
      </c>
      <c r="N46" s="96">
        <v>450</v>
      </c>
      <c r="O46" s="99">
        <f>N46*O$20</f>
        <v>168750</v>
      </c>
      <c r="P46" t="s">
        <v>95</v>
      </c>
      <c r="Q46" s="96">
        <v>450</v>
      </c>
      <c r="R46" s="99">
        <f>Q46*R$20</f>
        <v>202500</v>
      </c>
      <c r="S46" t="s">
        <v>95</v>
      </c>
      <c r="T46" s="96">
        <v>450</v>
      </c>
      <c r="U46" s="99">
        <f>T46*U$20</f>
        <v>213750</v>
      </c>
      <c r="V46" s="12"/>
    </row>
    <row r="47" spans="1:23" ht="14.25" customHeight="1" collapsed="1">
      <c r="A47" s="95"/>
      <c r="B47" s="94"/>
      <c r="E47" s="185"/>
      <c r="F47" s="99"/>
      <c r="H47" s="185"/>
      <c r="I47" s="99"/>
      <c r="K47" s="185"/>
      <c r="L47" s="99"/>
      <c r="N47" s="185"/>
      <c r="O47" s="186"/>
      <c r="Q47" s="185"/>
      <c r="R47" s="186"/>
      <c r="T47" s="185"/>
      <c r="U47" s="186"/>
      <c r="V47" s="12"/>
    </row>
    <row r="48" spans="1:23" ht="14.25" hidden="1" customHeight="1" outlineLevel="1">
      <c r="A48" s="95"/>
      <c r="B48" s="95"/>
      <c r="C48" s="25" t="s">
        <v>27</v>
      </c>
      <c r="D48" t="s">
        <v>95</v>
      </c>
      <c r="E48" s="96">
        <v>0</v>
      </c>
      <c r="F48" s="97">
        <f>E48</f>
        <v>0</v>
      </c>
      <c r="G48" t="s">
        <v>95</v>
      </c>
      <c r="H48" s="96">
        <v>0</v>
      </c>
      <c r="I48" s="99">
        <f>H48*I$25</f>
        <v>0</v>
      </c>
      <c r="J48" t="s">
        <v>95</v>
      </c>
      <c r="K48" s="96">
        <v>0</v>
      </c>
      <c r="L48" s="99">
        <f>K48*L$25</f>
        <v>0</v>
      </c>
      <c r="M48" t="s">
        <v>95</v>
      </c>
      <c r="N48" s="96">
        <v>0</v>
      </c>
      <c r="O48" s="99">
        <f>N48*O$25</f>
        <v>0</v>
      </c>
      <c r="P48" t="s">
        <v>95</v>
      </c>
      <c r="Q48" s="96">
        <v>0</v>
      </c>
      <c r="R48" s="99">
        <f>Q48*R$25</f>
        <v>0</v>
      </c>
      <c r="S48" t="s">
        <v>95</v>
      </c>
      <c r="T48" s="96">
        <v>0</v>
      </c>
      <c r="U48" s="99">
        <f>T48*U$25</f>
        <v>0</v>
      </c>
      <c r="V48" s="12"/>
    </row>
    <row r="49" spans="1:23" ht="14.25" hidden="1" customHeight="1" outlineLevel="1">
      <c r="A49" s="95"/>
      <c r="B49" s="94"/>
      <c r="E49" s="187"/>
      <c r="F49" s="97"/>
      <c r="H49" s="187"/>
      <c r="I49" s="99"/>
      <c r="K49" s="187"/>
      <c r="L49" s="99"/>
      <c r="N49" s="187"/>
      <c r="O49" s="99"/>
      <c r="Q49" s="187"/>
      <c r="R49" s="99"/>
      <c r="T49" s="187"/>
      <c r="U49" s="99"/>
      <c r="V49" s="12"/>
    </row>
    <row r="50" spans="1:23" ht="14.25" hidden="1" customHeight="1" outlineLevel="1">
      <c r="A50" s="95"/>
      <c r="B50" s="94"/>
      <c r="C50" t="s">
        <v>46</v>
      </c>
      <c r="D50" t="s">
        <v>95</v>
      </c>
      <c r="E50" s="187">
        <v>0</v>
      </c>
      <c r="F50" s="97">
        <f>E50</f>
        <v>0</v>
      </c>
      <c r="G50" t="s">
        <v>95</v>
      </c>
      <c r="H50" s="96">
        <v>0</v>
      </c>
      <c r="I50" s="99">
        <f>H50*I$23</f>
        <v>0</v>
      </c>
      <c r="J50" t="s">
        <v>95</v>
      </c>
      <c r="K50" s="96">
        <v>0</v>
      </c>
      <c r="L50" s="99">
        <f>K50*L$23</f>
        <v>0</v>
      </c>
      <c r="M50" t="s">
        <v>95</v>
      </c>
      <c r="N50" s="96">
        <v>0</v>
      </c>
      <c r="O50" s="99">
        <f>N50*O$23</f>
        <v>0</v>
      </c>
      <c r="P50" t="s">
        <v>95</v>
      </c>
      <c r="Q50" s="96">
        <v>0</v>
      </c>
      <c r="R50" s="99">
        <f>Q50*R$23</f>
        <v>0</v>
      </c>
      <c r="S50" t="s">
        <v>95</v>
      </c>
      <c r="T50" s="96">
        <v>0</v>
      </c>
      <c r="U50" s="99">
        <f>T50*U$23</f>
        <v>0</v>
      </c>
      <c r="V50" s="12"/>
    </row>
    <row r="51" spans="1:23" ht="14.25" hidden="1" customHeight="1" outlineLevel="1">
      <c r="A51" s="95"/>
      <c r="B51" s="94"/>
      <c r="E51" s="185"/>
      <c r="F51" s="99"/>
      <c r="H51" s="185"/>
      <c r="I51" s="99"/>
      <c r="K51" s="185"/>
      <c r="L51" s="99"/>
      <c r="N51" s="185"/>
      <c r="O51" s="186"/>
      <c r="Q51" s="185"/>
      <c r="R51" s="186"/>
      <c r="T51" s="185"/>
      <c r="U51" s="186"/>
      <c r="V51" s="12"/>
    </row>
    <row r="52" spans="1:23" ht="14.25" hidden="1" customHeight="1" outlineLevel="1">
      <c r="A52" s="95"/>
      <c r="B52" s="94"/>
      <c r="C52" t="s">
        <v>48</v>
      </c>
      <c r="D52" t="s">
        <v>95</v>
      </c>
      <c r="E52" s="96">
        <v>0</v>
      </c>
      <c r="F52" s="97">
        <f>E52</f>
        <v>0</v>
      </c>
      <c r="G52" t="s">
        <v>95</v>
      </c>
      <c r="H52" s="96">
        <v>0</v>
      </c>
      <c r="I52" s="99">
        <f>H52*I$20</f>
        <v>0</v>
      </c>
      <c r="J52" t="s">
        <v>95</v>
      </c>
      <c r="K52" s="96">
        <v>0</v>
      </c>
      <c r="L52" s="99">
        <f>K52*L$20</f>
        <v>0</v>
      </c>
      <c r="M52" t="s">
        <v>95</v>
      </c>
      <c r="N52" s="96">
        <v>0</v>
      </c>
      <c r="O52" s="99">
        <f>N52*O$20</f>
        <v>0</v>
      </c>
      <c r="P52" t="s">
        <v>95</v>
      </c>
      <c r="Q52" s="96">
        <v>0</v>
      </c>
      <c r="R52" s="99">
        <f>Q52*R$20</f>
        <v>0</v>
      </c>
      <c r="S52" t="s">
        <v>95</v>
      </c>
      <c r="T52" s="96">
        <v>0</v>
      </c>
      <c r="U52" s="99">
        <f>T52*U$20</f>
        <v>0</v>
      </c>
      <c r="V52" s="12"/>
    </row>
    <row r="53" spans="1:23" ht="14.25" hidden="1" customHeight="1" outlineLevel="1">
      <c r="A53" s="95"/>
      <c r="B53" s="94"/>
      <c r="E53" s="185"/>
      <c r="F53" s="99"/>
      <c r="H53" s="185"/>
      <c r="I53" s="99"/>
      <c r="K53" s="185"/>
      <c r="L53" s="186"/>
      <c r="N53" s="185"/>
      <c r="O53" s="186"/>
      <c r="Q53" s="185"/>
      <c r="R53" s="186"/>
      <c r="T53" s="185"/>
      <c r="U53" s="186"/>
      <c r="V53" s="12"/>
    </row>
    <row r="54" spans="1:23" ht="14.25" hidden="1" customHeight="1" outlineLevel="1">
      <c r="A54" s="95"/>
      <c r="B54" s="94"/>
      <c r="C54" s="169" t="s">
        <v>65</v>
      </c>
      <c r="E54" s="185"/>
      <c r="F54" s="99"/>
      <c r="H54" s="185"/>
      <c r="I54" s="99"/>
      <c r="K54" s="185"/>
      <c r="L54" s="186"/>
      <c r="N54" s="185"/>
      <c r="O54" s="186"/>
      <c r="Q54" s="185"/>
      <c r="R54" s="186"/>
      <c r="T54" s="185"/>
      <c r="U54" s="186"/>
      <c r="V54" s="12"/>
    </row>
    <row r="55" spans="1:23" ht="14.25" hidden="1" customHeight="1" outlineLevel="1">
      <c r="A55" s="95"/>
      <c r="B55" s="94"/>
      <c r="C55" t="s">
        <v>52</v>
      </c>
      <c r="D55" s="25" t="s">
        <v>135</v>
      </c>
      <c r="E55" s="96">
        <v>0</v>
      </c>
      <c r="F55" s="97">
        <v>0</v>
      </c>
      <c r="G55" s="25" t="s">
        <v>135</v>
      </c>
      <c r="H55" s="96">
        <v>0</v>
      </c>
      <c r="I55" s="99">
        <f t="shared" ref="I55:I59" si="6">H55</f>
        <v>0</v>
      </c>
      <c r="J55" s="25" t="s">
        <v>135</v>
      </c>
      <c r="K55" s="96">
        <v>0</v>
      </c>
      <c r="L55" s="99">
        <f t="shared" ref="L55:L59" si="7">K55</f>
        <v>0</v>
      </c>
      <c r="M55" s="25" t="s">
        <v>135</v>
      </c>
      <c r="N55" s="187">
        <v>0</v>
      </c>
      <c r="O55" s="99">
        <f t="shared" ref="O55:O59" si="8">N55</f>
        <v>0</v>
      </c>
      <c r="P55" s="25" t="s">
        <v>135</v>
      </c>
      <c r="Q55" s="187">
        <v>0</v>
      </c>
      <c r="R55" s="99">
        <f t="shared" ref="R55:R59" si="9">Q55</f>
        <v>0</v>
      </c>
      <c r="S55" s="25" t="s">
        <v>135</v>
      </c>
      <c r="T55" s="187">
        <v>0</v>
      </c>
      <c r="U55" s="99">
        <f t="shared" ref="U55:U59" si="10">T55</f>
        <v>0</v>
      </c>
      <c r="V55" s="12"/>
    </row>
    <row r="56" spans="1:23" ht="14.25" hidden="1" customHeight="1" outlineLevel="1">
      <c r="A56" s="95"/>
      <c r="B56" s="94"/>
      <c r="C56" t="s">
        <v>58</v>
      </c>
      <c r="D56" s="25" t="s">
        <v>135</v>
      </c>
      <c r="E56" s="187">
        <v>0</v>
      </c>
      <c r="F56" s="97">
        <v>0</v>
      </c>
      <c r="G56" s="25" t="s">
        <v>135</v>
      </c>
      <c r="H56" s="187">
        <v>0</v>
      </c>
      <c r="I56" s="99">
        <f t="shared" si="6"/>
        <v>0</v>
      </c>
      <c r="J56" s="25" t="s">
        <v>135</v>
      </c>
      <c r="K56" s="187">
        <v>0</v>
      </c>
      <c r="L56" s="99">
        <f t="shared" si="7"/>
        <v>0</v>
      </c>
      <c r="M56" s="25" t="s">
        <v>135</v>
      </c>
      <c r="N56" s="187">
        <v>0</v>
      </c>
      <c r="O56" s="99">
        <f t="shared" si="8"/>
        <v>0</v>
      </c>
      <c r="P56" s="25" t="s">
        <v>135</v>
      </c>
      <c r="Q56" s="187">
        <v>0</v>
      </c>
      <c r="R56" s="99">
        <f t="shared" si="9"/>
        <v>0</v>
      </c>
      <c r="S56" s="25" t="s">
        <v>135</v>
      </c>
      <c r="T56" s="187">
        <v>0</v>
      </c>
      <c r="U56" s="99">
        <f t="shared" si="10"/>
        <v>0</v>
      </c>
      <c r="V56" s="12"/>
    </row>
    <row r="57" spans="1:23" ht="14.25" hidden="1" customHeight="1" outlineLevel="1">
      <c r="A57" s="95"/>
      <c r="B57" s="94"/>
      <c r="C57" t="s">
        <v>63</v>
      </c>
      <c r="D57" s="25" t="s">
        <v>135</v>
      </c>
      <c r="E57" s="96">
        <v>0</v>
      </c>
      <c r="F57" s="97">
        <v>0</v>
      </c>
      <c r="G57" s="25" t="s">
        <v>135</v>
      </c>
      <c r="H57" s="96">
        <v>0</v>
      </c>
      <c r="I57" s="99">
        <f t="shared" si="6"/>
        <v>0</v>
      </c>
      <c r="J57" s="25" t="s">
        <v>135</v>
      </c>
      <c r="K57" s="187">
        <v>0</v>
      </c>
      <c r="L57" s="99">
        <f t="shared" si="7"/>
        <v>0</v>
      </c>
      <c r="M57" s="25" t="s">
        <v>135</v>
      </c>
      <c r="N57" s="187">
        <v>0</v>
      </c>
      <c r="O57" s="99">
        <f t="shared" si="8"/>
        <v>0</v>
      </c>
      <c r="P57" s="25" t="s">
        <v>135</v>
      </c>
      <c r="Q57" s="187">
        <v>0</v>
      </c>
      <c r="R57" s="99">
        <f t="shared" si="9"/>
        <v>0</v>
      </c>
      <c r="S57" s="25" t="s">
        <v>135</v>
      </c>
      <c r="T57" s="187">
        <v>0</v>
      </c>
      <c r="U57" s="99">
        <f t="shared" si="10"/>
        <v>0</v>
      </c>
    </row>
    <row r="58" spans="1:23" ht="14.25" hidden="1" customHeight="1" outlineLevel="1">
      <c r="A58" s="95"/>
      <c r="B58" s="94"/>
      <c r="C58" s="25" t="s">
        <v>64</v>
      </c>
      <c r="D58" s="25" t="s">
        <v>135</v>
      </c>
      <c r="E58" s="96">
        <v>0</v>
      </c>
      <c r="F58" s="97">
        <v>0</v>
      </c>
      <c r="G58" s="25" t="s">
        <v>135</v>
      </c>
      <c r="H58" s="96">
        <v>0</v>
      </c>
      <c r="I58" s="99">
        <f t="shared" si="6"/>
        <v>0</v>
      </c>
      <c r="J58" s="25" t="s">
        <v>135</v>
      </c>
      <c r="K58" s="187">
        <v>0</v>
      </c>
      <c r="L58" s="99">
        <f t="shared" si="7"/>
        <v>0</v>
      </c>
      <c r="M58" s="25" t="s">
        <v>135</v>
      </c>
      <c r="N58" s="187">
        <v>0</v>
      </c>
      <c r="O58" s="99">
        <f t="shared" si="8"/>
        <v>0</v>
      </c>
      <c r="P58" s="25" t="s">
        <v>135</v>
      </c>
      <c r="Q58" s="187">
        <v>0</v>
      </c>
      <c r="R58" s="99">
        <f t="shared" si="9"/>
        <v>0</v>
      </c>
      <c r="S58" s="25" t="s">
        <v>135</v>
      </c>
      <c r="T58" s="187">
        <v>0</v>
      </c>
      <c r="U58" s="99">
        <f t="shared" si="10"/>
        <v>0</v>
      </c>
      <c r="V58" s="12"/>
    </row>
    <row r="59" spans="1:23" ht="14.25" hidden="1" customHeight="1" outlineLevel="1">
      <c r="A59" s="95"/>
      <c r="B59" s="94"/>
      <c r="C59" s="45" t="s">
        <v>65</v>
      </c>
      <c r="D59" s="25" t="s">
        <v>135</v>
      </c>
      <c r="E59" s="187">
        <v>0</v>
      </c>
      <c r="F59" s="97">
        <v>0</v>
      </c>
      <c r="G59" s="25" t="s">
        <v>135</v>
      </c>
      <c r="H59" s="187">
        <v>0</v>
      </c>
      <c r="I59" s="99">
        <f t="shared" si="6"/>
        <v>0</v>
      </c>
      <c r="J59" s="25" t="s">
        <v>135</v>
      </c>
      <c r="K59" s="187">
        <v>0</v>
      </c>
      <c r="L59" s="99">
        <f t="shared" si="7"/>
        <v>0</v>
      </c>
      <c r="M59" s="25" t="s">
        <v>135</v>
      </c>
      <c r="N59" s="187">
        <v>0</v>
      </c>
      <c r="O59" s="99">
        <f t="shared" si="8"/>
        <v>0</v>
      </c>
      <c r="P59" s="25" t="s">
        <v>135</v>
      </c>
      <c r="Q59" s="187">
        <v>0</v>
      </c>
      <c r="R59" s="99">
        <f t="shared" si="9"/>
        <v>0</v>
      </c>
      <c r="S59" s="25" t="s">
        <v>135</v>
      </c>
      <c r="T59" s="187">
        <v>0</v>
      </c>
      <c r="U59" s="99">
        <f t="shared" si="10"/>
        <v>0</v>
      </c>
      <c r="V59" s="12"/>
    </row>
    <row r="60" spans="1:23" ht="14.25" customHeight="1">
      <c r="A60" s="95"/>
      <c r="B60" s="94"/>
      <c r="E60" s="202"/>
      <c r="F60" s="99"/>
      <c r="H60" s="202"/>
      <c r="I60" s="99"/>
      <c r="J60" s="185"/>
      <c r="K60" s="185"/>
      <c r="L60" s="186"/>
      <c r="M60" s="185"/>
      <c r="N60" s="185"/>
      <c r="O60" s="186"/>
      <c r="P60" s="185"/>
      <c r="Q60" s="185"/>
      <c r="R60" s="186"/>
      <c r="S60" s="185"/>
      <c r="T60" s="185"/>
      <c r="U60" s="186"/>
      <c r="V60" s="12"/>
    </row>
    <row r="61" spans="1:23" ht="14.25" customHeight="1">
      <c r="A61" s="95"/>
      <c r="B61" s="7"/>
      <c r="C61" s="8" t="s">
        <v>66</v>
      </c>
      <c r="D61" s="8"/>
      <c r="E61" s="203"/>
      <c r="F61" s="174">
        <f>SUM(F42:F59)</f>
        <v>0</v>
      </c>
      <c r="G61" s="8"/>
      <c r="H61" s="203"/>
      <c r="I61" s="174">
        <f>SUM(I42:I59)</f>
        <v>2355392.25</v>
      </c>
      <c r="J61" s="171"/>
      <c r="K61" s="171"/>
      <c r="L61" s="174">
        <f>SUM(L42:L59)</f>
        <v>3197891.46</v>
      </c>
      <c r="M61" s="171"/>
      <c r="N61" s="171"/>
      <c r="O61" s="174">
        <f>SUM(O42:O59)</f>
        <v>4070509.1114999996</v>
      </c>
      <c r="P61" s="171"/>
      <c r="Q61" s="171"/>
      <c r="R61" s="174">
        <f>SUM(R42:R59)</f>
        <v>4974140.1524760006</v>
      </c>
      <c r="S61" s="171"/>
      <c r="T61" s="171"/>
      <c r="U61" s="174">
        <f>SUM(U42:U59)</f>
        <v>5346874.3974991608</v>
      </c>
      <c r="V61" s="207"/>
      <c r="W61" s="8"/>
    </row>
    <row r="62" spans="1:23" ht="14.25" customHeight="1">
      <c r="A62" s="95"/>
      <c r="B62" s="211"/>
      <c r="C62" s="212" t="s">
        <v>91</v>
      </c>
      <c r="D62" s="215"/>
      <c r="E62" s="216"/>
      <c r="F62" s="217"/>
      <c r="G62" s="215"/>
      <c r="H62" s="216"/>
      <c r="I62" s="217">
        <f>I61/I20</f>
        <v>10468.41</v>
      </c>
      <c r="J62" s="219"/>
      <c r="K62" s="219"/>
      <c r="L62" s="217">
        <f>L61/L20</f>
        <v>10659.638199999999</v>
      </c>
      <c r="M62" s="219"/>
      <c r="N62" s="219"/>
      <c r="O62" s="217">
        <f>O61/O20</f>
        <v>10854.690963999999</v>
      </c>
      <c r="P62" s="219"/>
      <c r="Q62" s="219"/>
      <c r="R62" s="217">
        <f>R61/R20</f>
        <v>11053.644783280002</v>
      </c>
      <c r="S62" s="219"/>
      <c r="T62" s="219"/>
      <c r="U62" s="217">
        <f>U61/U20</f>
        <v>11256.577678945601</v>
      </c>
      <c r="V62" s="12"/>
    </row>
    <row r="63" spans="1:23" ht="14.25" customHeight="1">
      <c r="A63" s="95"/>
      <c r="B63" s="7"/>
      <c r="C63" s="8"/>
      <c r="D63" s="15"/>
      <c r="E63" s="228"/>
      <c r="F63" s="32"/>
      <c r="G63" s="187"/>
      <c r="H63" s="187"/>
      <c r="I63" s="32"/>
      <c r="J63" s="230"/>
      <c r="K63" s="230"/>
      <c r="L63" s="63"/>
      <c r="M63" s="230"/>
      <c r="N63" s="230"/>
      <c r="O63" s="63"/>
      <c r="R63" s="63"/>
      <c r="S63" s="12"/>
      <c r="T63" s="12"/>
      <c r="U63" s="63"/>
      <c r="V63" s="12"/>
    </row>
    <row r="64" spans="1:23" ht="14.25" customHeight="1">
      <c r="A64" s="95"/>
      <c r="B64" s="73" t="s">
        <v>90</v>
      </c>
      <c r="C64" s="232" t="s">
        <v>70</v>
      </c>
      <c r="D64" s="236"/>
      <c r="E64" s="237"/>
      <c r="F64" s="238"/>
      <c r="G64" s="239"/>
      <c r="H64" s="239"/>
      <c r="I64" s="238"/>
      <c r="J64" s="241"/>
      <c r="K64" s="241"/>
      <c r="L64" s="245"/>
      <c r="M64" s="241"/>
      <c r="N64" s="241"/>
      <c r="O64" s="245"/>
      <c r="P64" s="83"/>
      <c r="Q64" s="83"/>
      <c r="R64" s="245"/>
      <c r="S64" s="85"/>
      <c r="T64" s="85"/>
      <c r="U64" s="245"/>
      <c r="V64" s="12"/>
    </row>
    <row r="65" spans="1:23" ht="14.25" customHeight="1">
      <c r="A65" s="95"/>
      <c r="B65" s="94"/>
      <c r="E65" s="202"/>
      <c r="F65" s="32"/>
      <c r="G65" s="187"/>
      <c r="H65" s="187"/>
      <c r="I65" s="32"/>
      <c r="J65" s="185"/>
      <c r="K65" s="185"/>
      <c r="L65" s="49"/>
      <c r="M65" s="185"/>
      <c r="N65" s="185"/>
      <c r="O65" s="49"/>
      <c r="R65" s="49"/>
      <c r="S65" s="12"/>
      <c r="T65" s="12"/>
      <c r="U65" s="49"/>
      <c r="V65" s="12"/>
    </row>
    <row r="66" spans="1:23" ht="14.25" customHeight="1">
      <c r="A66" s="95"/>
      <c r="B66" s="7"/>
      <c r="C66" s="8" t="s">
        <v>92</v>
      </c>
      <c r="E66" s="202"/>
      <c r="F66" s="32"/>
      <c r="G66" s="187"/>
      <c r="H66" s="187"/>
      <c r="I66" s="32"/>
      <c r="J66" s="185"/>
      <c r="K66" s="185"/>
      <c r="L66" s="49"/>
      <c r="M66" s="185"/>
      <c r="N66" s="185"/>
      <c r="O66" s="49"/>
      <c r="R66" s="49"/>
      <c r="S66" s="12"/>
      <c r="T66" s="12"/>
      <c r="U66" s="49"/>
      <c r="V66" s="12"/>
    </row>
    <row r="67" spans="1:23" ht="14.25" customHeight="1">
      <c r="A67" s="95"/>
      <c r="B67" s="248"/>
      <c r="C67" s="15" t="s">
        <v>71</v>
      </c>
      <c r="E67" s="202"/>
      <c r="F67" s="32">
        <f>'MSE Middle High Staffing'!J78</f>
        <v>60000</v>
      </c>
      <c r="G67" s="187"/>
      <c r="H67" s="187"/>
      <c r="I67" s="32">
        <f>'MSE Middle High Staffing'!Z78</f>
        <v>1237500</v>
      </c>
      <c r="J67" s="251"/>
      <c r="K67" s="251"/>
      <c r="L67" s="253">
        <f>'MSE Middle High Staffing'!AP78</f>
        <v>1513250</v>
      </c>
      <c r="M67" s="251"/>
      <c r="N67" s="251"/>
      <c r="O67" s="253">
        <f>'MSE Middle High Staffing'!BF78</f>
        <v>1848515</v>
      </c>
      <c r="P67" s="94"/>
      <c r="Q67" s="94"/>
      <c r="R67" s="253">
        <f>'MSE Middle High Staffing'!BV78</f>
        <v>2190485.2999999993</v>
      </c>
      <c r="S67" s="255"/>
      <c r="T67" s="255"/>
      <c r="U67" s="253">
        <f>'MSE Middle High Staffing'!CL78</f>
        <v>2434295.0060000001</v>
      </c>
      <c r="V67" s="12"/>
    </row>
    <row r="68" spans="1:23" ht="14.25" customHeight="1">
      <c r="A68" s="95"/>
      <c r="B68" s="248"/>
      <c r="C68" s="15" t="s">
        <v>72</v>
      </c>
      <c r="E68" s="202"/>
      <c r="F68" s="99">
        <f>'MSE Middle High Staffing'!R78</f>
        <v>15796</v>
      </c>
      <c r="G68" s="258"/>
      <c r="H68" s="258"/>
      <c r="I68" s="99">
        <f>'MSE Middle High Staffing'!AH78</f>
        <v>345387.75</v>
      </c>
      <c r="J68" s="261"/>
      <c r="K68" s="261"/>
      <c r="L68" s="263">
        <f>'MSE Middle High Staffing'!AX78</f>
        <v>420330.12500000006</v>
      </c>
      <c r="M68" s="261"/>
      <c r="N68" s="261"/>
      <c r="O68" s="263">
        <f>'MSE Middle High Staffing'!BN78</f>
        <v>510987.7475</v>
      </c>
      <c r="P68" s="94"/>
      <c r="Q68" s="94"/>
      <c r="R68" s="263">
        <f>'MSE Middle High Staffing'!CD78</f>
        <v>602761.80245000031</v>
      </c>
      <c r="S68" s="255"/>
      <c r="T68" s="255"/>
      <c r="U68" s="263">
        <f>'MSE Middle High Staffing'!CT78</f>
        <v>666580.11849899986</v>
      </c>
      <c r="V68" s="12"/>
    </row>
    <row r="69" spans="1:23" ht="14.25" customHeight="1">
      <c r="A69" s="5"/>
      <c r="B69" s="106"/>
      <c r="C69" s="266" t="s">
        <v>94</v>
      </c>
      <c r="D69" s="169"/>
      <c r="E69" s="269"/>
      <c r="F69" s="174">
        <f>SUM(F67:F68)</f>
        <v>75796</v>
      </c>
      <c r="G69" s="270"/>
      <c r="H69" s="270"/>
      <c r="I69" s="174">
        <f>SUM(I67:I68)</f>
        <v>1582887.75</v>
      </c>
      <c r="J69" s="271"/>
      <c r="K69" s="271"/>
      <c r="L69" s="174">
        <f>SUM(L67:L68)</f>
        <v>1933580.125</v>
      </c>
      <c r="M69" s="271"/>
      <c r="N69" s="271"/>
      <c r="O69" s="174">
        <f>SUM(O67:O68)</f>
        <v>2359502.7475000001</v>
      </c>
      <c r="P69" s="271"/>
      <c r="Q69" s="271"/>
      <c r="R69" s="174">
        <f>SUM(R67:R68)</f>
        <v>2793247.1024499997</v>
      </c>
      <c r="S69" s="273"/>
      <c r="T69" s="273"/>
      <c r="U69" s="174">
        <f>SUM(U67:U68)</f>
        <v>3100875.1244989997</v>
      </c>
      <c r="V69" s="184"/>
      <c r="W69" s="169"/>
    </row>
    <row r="70" spans="1:23" ht="14.25" customHeight="1">
      <c r="A70" s="95"/>
      <c r="B70" s="94"/>
      <c r="E70" s="202"/>
      <c r="F70" s="32"/>
      <c r="G70" s="187"/>
      <c r="H70" s="187"/>
      <c r="I70" s="32"/>
      <c r="J70" s="185"/>
      <c r="K70" s="185"/>
      <c r="L70" s="49"/>
      <c r="M70" s="185"/>
      <c r="N70" s="185"/>
      <c r="O70" s="49"/>
      <c r="R70" s="49"/>
      <c r="S70" s="12"/>
      <c r="T70" s="12"/>
      <c r="U70" s="49"/>
      <c r="V70" s="12"/>
    </row>
    <row r="71" spans="1:23" ht="14.25" customHeight="1">
      <c r="A71" s="95"/>
      <c r="B71" s="276"/>
      <c r="C71" s="277" t="s">
        <v>73</v>
      </c>
      <c r="D71" s="230"/>
      <c r="E71" s="228"/>
      <c r="F71" s="32"/>
      <c r="G71" s="187"/>
      <c r="H71" s="187"/>
      <c r="I71" s="32"/>
      <c r="J71" s="185"/>
      <c r="K71" s="185"/>
      <c r="L71" s="49"/>
      <c r="M71" s="185"/>
      <c r="N71" s="185"/>
      <c r="O71" s="49"/>
      <c r="R71" s="49"/>
      <c r="S71" s="12"/>
      <c r="T71" s="12"/>
      <c r="U71" s="49"/>
      <c r="V71" s="12"/>
    </row>
    <row r="72" spans="1:23" ht="14.25" customHeight="1">
      <c r="A72" s="95"/>
      <c r="B72" s="278"/>
      <c r="C72" s="45" t="s">
        <v>96</v>
      </c>
      <c r="D72" s="45" t="s">
        <v>160</v>
      </c>
      <c r="E72" s="279">
        <f>(5*130)*F28</f>
        <v>0</v>
      </c>
      <c r="F72" s="280">
        <f t="shared" ref="F72:F89" si="11">E72</f>
        <v>0</v>
      </c>
      <c r="G72" s="45" t="s">
        <v>160</v>
      </c>
      <c r="H72" s="279">
        <f>(5*130)*I28</f>
        <v>11375</v>
      </c>
      <c r="I72" s="280">
        <f t="shared" ref="I72:I89" si="12">H72</f>
        <v>11375</v>
      </c>
      <c r="J72" s="45" t="s">
        <v>160</v>
      </c>
      <c r="K72" s="279">
        <f>(5*130)*L28</f>
        <v>14625</v>
      </c>
      <c r="L72" s="280">
        <f t="shared" ref="L72:L89" si="13">K72</f>
        <v>14625</v>
      </c>
      <c r="M72" s="45" t="s">
        <v>160</v>
      </c>
      <c r="N72" s="279">
        <f>(5*130)*O28</f>
        <v>18525</v>
      </c>
      <c r="O72" s="280">
        <f t="shared" ref="O72:O89" si="14">N72</f>
        <v>18525</v>
      </c>
      <c r="P72" s="45" t="s">
        <v>160</v>
      </c>
      <c r="Q72" s="279">
        <f>(5*130)*R28</f>
        <v>21775</v>
      </c>
      <c r="R72" s="280">
        <f t="shared" ref="R72:R89" si="15">Q72</f>
        <v>21775</v>
      </c>
      <c r="S72" s="45" t="s">
        <v>160</v>
      </c>
      <c r="T72" s="279">
        <f>(5*130)*U28</f>
        <v>24375</v>
      </c>
      <c r="U72" s="280">
        <f t="shared" ref="U72:U89" si="16">T72</f>
        <v>24375</v>
      </c>
      <c r="V72" s="281" t="s">
        <v>161</v>
      </c>
      <c r="W72" s="16"/>
    </row>
    <row r="73" spans="1:23" ht="14.25" customHeight="1" collapsed="1">
      <c r="A73" s="95"/>
      <c r="B73" s="278"/>
      <c r="C73" s="45" t="s">
        <v>97</v>
      </c>
      <c r="D73" s="282" t="s">
        <v>135</v>
      </c>
      <c r="E73" s="279">
        <v>0</v>
      </c>
      <c r="F73" s="280">
        <f t="shared" si="11"/>
        <v>0</v>
      </c>
      <c r="G73" s="282" t="s">
        <v>135</v>
      </c>
      <c r="H73" s="279">
        <v>5400</v>
      </c>
      <c r="I73" s="280">
        <f t="shared" si="12"/>
        <v>5400</v>
      </c>
      <c r="J73" s="282" t="s">
        <v>135</v>
      </c>
      <c r="K73" s="279">
        <v>5400</v>
      </c>
      <c r="L73" s="280">
        <f t="shared" si="13"/>
        <v>5400</v>
      </c>
      <c r="M73" s="282" t="s">
        <v>135</v>
      </c>
      <c r="N73" s="279">
        <v>5400</v>
      </c>
      <c r="O73" s="280">
        <f t="shared" si="14"/>
        <v>5400</v>
      </c>
      <c r="P73" s="282" t="s">
        <v>135</v>
      </c>
      <c r="Q73" s="279">
        <v>5400</v>
      </c>
      <c r="R73" s="280">
        <f t="shared" si="15"/>
        <v>5400</v>
      </c>
      <c r="S73" s="282" t="s">
        <v>135</v>
      </c>
      <c r="T73" s="279">
        <v>5400</v>
      </c>
      <c r="U73" s="280">
        <f t="shared" si="16"/>
        <v>5400</v>
      </c>
      <c r="V73" s="281"/>
      <c r="W73" s="16"/>
    </row>
    <row r="74" spans="1:23" ht="14.25" hidden="1" customHeight="1" outlineLevel="1">
      <c r="A74" s="95"/>
      <c r="B74" s="278"/>
      <c r="C74" s="45" t="s">
        <v>98</v>
      </c>
      <c r="D74" s="282" t="s">
        <v>135</v>
      </c>
      <c r="E74" s="279">
        <v>0</v>
      </c>
      <c r="F74" s="280">
        <f t="shared" si="11"/>
        <v>0</v>
      </c>
      <c r="G74" s="282" t="s">
        <v>135</v>
      </c>
      <c r="H74" s="279">
        <v>0</v>
      </c>
      <c r="I74" s="280">
        <f t="shared" si="12"/>
        <v>0</v>
      </c>
      <c r="J74" s="282" t="s">
        <v>135</v>
      </c>
      <c r="K74" s="279">
        <v>0</v>
      </c>
      <c r="L74" s="280">
        <f t="shared" si="13"/>
        <v>0</v>
      </c>
      <c r="M74" s="282" t="s">
        <v>135</v>
      </c>
      <c r="N74" s="279">
        <v>0</v>
      </c>
      <c r="O74" s="280">
        <f t="shared" si="14"/>
        <v>0</v>
      </c>
      <c r="P74" s="282" t="s">
        <v>135</v>
      </c>
      <c r="Q74" s="279">
        <v>0</v>
      </c>
      <c r="R74" s="280">
        <f t="shared" si="15"/>
        <v>0</v>
      </c>
      <c r="S74" s="282" t="s">
        <v>135</v>
      </c>
      <c r="T74" s="279">
        <v>0</v>
      </c>
      <c r="U74" s="280">
        <f t="shared" si="16"/>
        <v>0</v>
      </c>
      <c r="V74" s="286" t="s">
        <v>162</v>
      </c>
      <c r="W74" s="16"/>
    </row>
    <row r="75" spans="1:23" ht="14.25" hidden="1" customHeight="1" outlineLevel="1">
      <c r="A75" s="95"/>
      <c r="B75" s="278"/>
      <c r="C75" s="45" t="s">
        <v>100</v>
      </c>
      <c r="D75" s="282" t="s">
        <v>135</v>
      </c>
      <c r="E75" s="279">
        <v>0</v>
      </c>
      <c r="F75" s="280">
        <f t="shared" si="11"/>
        <v>0</v>
      </c>
      <c r="G75" s="282" t="s">
        <v>135</v>
      </c>
      <c r="H75" s="279">
        <v>0</v>
      </c>
      <c r="I75" s="280">
        <f t="shared" si="12"/>
        <v>0</v>
      </c>
      <c r="J75" s="282" t="s">
        <v>135</v>
      </c>
      <c r="K75" s="279">
        <v>0</v>
      </c>
      <c r="L75" s="280">
        <f t="shared" si="13"/>
        <v>0</v>
      </c>
      <c r="M75" s="282" t="s">
        <v>135</v>
      </c>
      <c r="N75" s="279">
        <v>0</v>
      </c>
      <c r="O75" s="280">
        <f t="shared" si="14"/>
        <v>0</v>
      </c>
      <c r="P75" s="282" t="s">
        <v>135</v>
      </c>
      <c r="Q75" s="279">
        <v>0</v>
      </c>
      <c r="R75" s="280">
        <f t="shared" si="15"/>
        <v>0</v>
      </c>
      <c r="S75" s="282" t="s">
        <v>135</v>
      </c>
      <c r="T75" s="279">
        <v>0</v>
      </c>
      <c r="U75" s="280">
        <f t="shared" si="16"/>
        <v>0</v>
      </c>
      <c r="V75" s="286" t="s">
        <v>162</v>
      </c>
      <c r="W75" s="16"/>
    </row>
    <row r="76" spans="1:23" ht="14.25" hidden="1" customHeight="1" outlineLevel="1">
      <c r="A76" s="95"/>
      <c r="B76" s="278"/>
      <c r="C76" s="45" t="s">
        <v>103</v>
      </c>
      <c r="D76" s="282" t="s">
        <v>135</v>
      </c>
      <c r="E76" s="279">
        <v>0</v>
      </c>
      <c r="F76" s="280">
        <f t="shared" si="11"/>
        <v>0</v>
      </c>
      <c r="G76" s="282" t="s">
        <v>135</v>
      </c>
      <c r="H76" s="279">
        <v>0</v>
      </c>
      <c r="I76" s="280">
        <f t="shared" si="12"/>
        <v>0</v>
      </c>
      <c r="J76" s="282" t="s">
        <v>135</v>
      </c>
      <c r="K76" s="279">
        <v>0</v>
      </c>
      <c r="L76" s="280">
        <f t="shared" si="13"/>
        <v>0</v>
      </c>
      <c r="M76" s="282" t="s">
        <v>135</v>
      </c>
      <c r="N76" s="279">
        <v>0</v>
      </c>
      <c r="O76" s="280">
        <f t="shared" si="14"/>
        <v>0</v>
      </c>
      <c r="P76" s="282" t="s">
        <v>135</v>
      </c>
      <c r="Q76" s="279">
        <v>0</v>
      </c>
      <c r="R76" s="280">
        <f t="shared" si="15"/>
        <v>0</v>
      </c>
      <c r="S76" s="282" t="s">
        <v>135</v>
      </c>
      <c r="T76" s="279">
        <v>0</v>
      </c>
      <c r="U76" s="280">
        <f t="shared" si="16"/>
        <v>0</v>
      </c>
      <c r="V76" s="286" t="s">
        <v>162</v>
      </c>
      <c r="W76" s="16"/>
    </row>
    <row r="77" spans="1:23" ht="14.25" customHeight="1">
      <c r="A77" s="95"/>
      <c r="B77" s="278"/>
      <c r="C77" s="45" t="s">
        <v>107</v>
      </c>
      <c r="D77" s="282" t="s">
        <v>135</v>
      </c>
      <c r="E77" s="279">
        <v>0</v>
      </c>
      <c r="F77" s="280">
        <f t="shared" si="11"/>
        <v>0</v>
      </c>
      <c r="G77" s="282" t="s">
        <v>135</v>
      </c>
      <c r="H77" s="279">
        <v>40000</v>
      </c>
      <c r="I77" s="280">
        <f t="shared" si="12"/>
        <v>40000</v>
      </c>
      <c r="J77" s="282" t="s">
        <v>135</v>
      </c>
      <c r="K77" s="279">
        <v>45000</v>
      </c>
      <c r="L77" s="280">
        <f t="shared" si="13"/>
        <v>45000</v>
      </c>
      <c r="M77" s="282" t="s">
        <v>135</v>
      </c>
      <c r="N77" s="279">
        <v>45000</v>
      </c>
      <c r="O77" s="280">
        <f t="shared" si="14"/>
        <v>45000</v>
      </c>
      <c r="P77" s="282" t="s">
        <v>135</v>
      </c>
      <c r="Q77" s="279">
        <v>45000</v>
      </c>
      <c r="R77" s="280">
        <f t="shared" si="15"/>
        <v>45000</v>
      </c>
      <c r="S77" s="282" t="s">
        <v>135</v>
      </c>
      <c r="T77" s="279">
        <v>45000</v>
      </c>
      <c r="U77" s="280">
        <f t="shared" si="16"/>
        <v>45000</v>
      </c>
      <c r="V77" s="281"/>
      <c r="W77" s="16"/>
    </row>
    <row r="78" spans="1:23" ht="14.25" customHeight="1">
      <c r="A78" s="95"/>
      <c r="B78" s="278"/>
      <c r="C78" s="45" t="s">
        <v>108</v>
      </c>
      <c r="D78" s="282" t="s">
        <v>135</v>
      </c>
      <c r="E78" s="279">
        <v>0</v>
      </c>
      <c r="F78" s="280">
        <f t="shared" si="11"/>
        <v>0</v>
      </c>
      <c r="G78" s="282" t="s">
        <v>135</v>
      </c>
      <c r="H78" s="279">
        <v>6000</v>
      </c>
      <c r="I78" s="280">
        <f t="shared" si="12"/>
        <v>6000</v>
      </c>
      <c r="J78" s="282" t="s">
        <v>135</v>
      </c>
      <c r="K78" s="279">
        <v>6000</v>
      </c>
      <c r="L78" s="280">
        <f t="shared" si="13"/>
        <v>6000</v>
      </c>
      <c r="M78" s="282" t="s">
        <v>135</v>
      </c>
      <c r="N78" s="279">
        <v>6000</v>
      </c>
      <c r="O78" s="280">
        <f t="shared" si="14"/>
        <v>6000</v>
      </c>
      <c r="P78" s="282" t="s">
        <v>135</v>
      </c>
      <c r="Q78" s="279">
        <v>6000</v>
      </c>
      <c r="R78" s="280">
        <f t="shared" si="15"/>
        <v>6000</v>
      </c>
      <c r="S78" s="282" t="s">
        <v>135</v>
      </c>
      <c r="T78" s="279">
        <v>6000</v>
      </c>
      <c r="U78" s="280">
        <f t="shared" si="16"/>
        <v>6000</v>
      </c>
      <c r="V78" s="281"/>
      <c r="W78" s="16"/>
    </row>
    <row r="79" spans="1:23" ht="14.25" customHeight="1" collapsed="1">
      <c r="A79" s="95"/>
      <c r="B79" s="278"/>
      <c r="C79" s="45" t="s">
        <v>109</v>
      </c>
      <c r="D79" s="282" t="s">
        <v>135</v>
      </c>
      <c r="E79" s="279">
        <v>0</v>
      </c>
      <c r="F79" s="280">
        <f t="shared" si="11"/>
        <v>0</v>
      </c>
      <c r="G79" s="282" t="s">
        <v>135</v>
      </c>
      <c r="H79" s="279">
        <v>50000</v>
      </c>
      <c r="I79" s="280">
        <f t="shared" si="12"/>
        <v>50000</v>
      </c>
      <c r="J79" s="282" t="s">
        <v>135</v>
      </c>
      <c r="K79" s="279">
        <v>50000</v>
      </c>
      <c r="L79" s="280">
        <f t="shared" si="13"/>
        <v>50000</v>
      </c>
      <c r="M79" s="282" t="s">
        <v>135</v>
      </c>
      <c r="N79" s="279">
        <v>100000</v>
      </c>
      <c r="O79" s="280">
        <f t="shared" si="14"/>
        <v>100000</v>
      </c>
      <c r="P79" s="282" t="s">
        <v>135</v>
      </c>
      <c r="Q79" s="279">
        <v>100000</v>
      </c>
      <c r="R79" s="280">
        <f t="shared" si="15"/>
        <v>100000</v>
      </c>
      <c r="S79" s="282" t="s">
        <v>135</v>
      </c>
      <c r="T79" s="279">
        <v>100000</v>
      </c>
      <c r="U79" s="280">
        <f t="shared" si="16"/>
        <v>100000</v>
      </c>
      <c r="V79" s="281"/>
      <c r="W79" s="16"/>
    </row>
    <row r="80" spans="1:23" ht="14.25" hidden="1" customHeight="1" outlineLevel="1">
      <c r="A80" s="95"/>
      <c r="B80" s="278"/>
      <c r="C80" s="45" t="s">
        <v>167</v>
      </c>
      <c r="D80" s="282" t="s">
        <v>135</v>
      </c>
      <c r="E80" s="279">
        <v>0</v>
      </c>
      <c r="F80" s="280">
        <f t="shared" si="11"/>
        <v>0</v>
      </c>
      <c r="G80" s="282" t="s">
        <v>135</v>
      </c>
      <c r="H80" s="279">
        <v>0</v>
      </c>
      <c r="I80" s="280">
        <f t="shared" si="12"/>
        <v>0</v>
      </c>
      <c r="J80" s="282" t="s">
        <v>135</v>
      </c>
      <c r="K80" s="279">
        <v>0</v>
      </c>
      <c r="L80" s="280">
        <f t="shared" si="13"/>
        <v>0</v>
      </c>
      <c r="M80" s="282" t="s">
        <v>135</v>
      </c>
      <c r="N80" s="279">
        <v>0</v>
      </c>
      <c r="O80" s="280">
        <f t="shared" si="14"/>
        <v>0</v>
      </c>
      <c r="P80" s="282" t="s">
        <v>135</v>
      </c>
      <c r="Q80" s="279">
        <v>0</v>
      </c>
      <c r="R80" s="280">
        <f t="shared" si="15"/>
        <v>0</v>
      </c>
      <c r="S80" s="282" t="s">
        <v>135</v>
      </c>
      <c r="T80" s="279">
        <v>0</v>
      </c>
      <c r="U80" s="280">
        <f t="shared" si="16"/>
        <v>0</v>
      </c>
      <c r="V80" s="281"/>
      <c r="W80" s="16"/>
    </row>
    <row r="81" spans="1:23" ht="14.25" customHeight="1">
      <c r="A81" s="95"/>
      <c r="B81" s="278"/>
      <c r="C81" s="45" t="s">
        <v>110</v>
      </c>
      <c r="D81" s="282" t="s">
        <v>135</v>
      </c>
      <c r="E81" s="279">
        <v>0</v>
      </c>
      <c r="F81" s="280">
        <f t="shared" si="11"/>
        <v>0</v>
      </c>
      <c r="G81" s="282" t="s">
        <v>135</v>
      </c>
      <c r="H81" s="279">
        <v>35000</v>
      </c>
      <c r="I81" s="280">
        <f t="shared" si="12"/>
        <v>35000</v>
      </c>
      <c r="J81" s="282" t="s">
        <v>135</v>
      </c>
      <c r="K81" s="279">
        <v>35000</v>
      </c>
      <c r="L81" s="280">
        <f t="shared" si="13"/>
        <v>35000</v>
      </c>
      <c r="M81" s="282" t="s">
        <v>135</v>
      </c>
      <c r="N81" s="279">
        <v>35000</v>
      </c>
      <c r="O81" s="280">
        <f t="shared" si="14"/>
        <v>35000</v>
      </c>
      <c r="P81" s="282" t="s">
        <v>135</v>
      </c>
      <c r="Q81" s="279">
        <v>35000</v>
      </c>
      <c r="R81" s="280">
        <f t="shared" si="15"/>
        <v>35000</v>
      </c>
      <c r="S81" s="282" t="s">
        <v>135</v>
      </c>
      <c r="T81" s="279">
        <v>35000</v>
      </c>
      <c r="U81" s="280">
        <f t="shared" si="16"/>
        <v>35000</v>
      </c>
      <c r="V81" s="281" t="s">
        <v>168</v>
      </c>
      <c r="W81" s="16"/>
    </row>
    <row r="82" spans="1:23" ht="25.5" customHeight="1">
      <c r="A82" s="296"/>
      <c r="B82" s="297"/>
      <c r="C82" s="281" t="s">
        <v>111</v>
      </c>
      <c r="D82" s="281" t="s">
        <v>169</v>
      </c>
      <c r="E82" s="298">
        <v>0</v>
      </c>
      <c r="F82" s="299">
        <f t="shared" si="11"/>
        <v>0</v>
      </c>
      <c r="G82" s="281" t="s">
        <v>169</v>
      </c>
      <c r="H82" s="298">
        <v>10000</v>
      </c>
      <c r="I82" s="299">
        <f t="shared" si="12"/>
        <v>10000</v>
      </c>
      <c r="J82" s="281" t="s">
        <v>169</v>
      </c>
      <c r="K82" s="298">
        <v>20000</v>
      </c>
      <c r="L82" s="299">
        <f t="shared" si="13"/>
        <v>20000</v>
      </c>
      <c r="M82" s="281" t="s">
        <v>169</v>
      </c>
      <c r="N82" s="298">
        <v>30000</v>
      </c>
      <c r="O82" s="299">
        <f t="shared" si="14"/>
        <v>30000</v>
      </c>
      <c r="P82" s="281" t="s">
        <v>169</v>
      </c>
      <c r="Q82" s="298">
        <v>40000</v>
      </c>
      <c r="R82" s="299">
        <f t="shared" si="15"/>
        <v>40000</v>
      </c>
      <c r="S82" s="281" t="s">
        <v>169</v>
      </c>
      <c r="T82" s="298">
        <v>45000</v>
      </c>
      <c r="U82" s="299">
        <f t="shared" si="16"/>
        <v>45000</v>
      </c>
      <c r="V82" s="281" t="s">
        <v>170</v>
      </c>
      <c r="W82" s="119"/>
    </row>
    <row r="83" spans="1:23" ht="14.25" customHeight="1">
      <c r="A83" s="95"/>
      <c r="B83" s="278"/>
      <c r="C83" s="45" t="s">
        <v>113</v>
      </c>
      <c r="D83" s="282" t="s">
        <v>135</v>
      </c>
      <c r="E83" s="279">
        <v>0</v>
      </c>
      <c r="F83" s="280">
        <f t="shared" si="11"/>
        <v>0</v>
      </c>
      <c r="G83" s="282" t="s">
        <v>135</v>
      </c>
      <c r="H83" s="279">
        <v>5000</v>
      </c>
      <c r="I83" s="280">
        <f t="shared" si="12"/>
        <v>5000</v>
      </c>
      <c r="J83" s="282" t="s">
        <v>135</v>
      </c>
      <c r="K83" s="279">
        <v>5000</v>
      </c>
      <c r="L83" s="280">
        <f t="shared" si="13"/>
        <v>5000</v>
      </c>
      <c r="M83" s="282" t="s">
        <v>135</v>
      </c>
      <c r="N83" s="279">
        <v>5000</v>
      </c>
      <c r="O83" s="280">
        <f t="shared" si="14"/>
        <v>5000</v>
      </c>
      <c r="P83" s="282" t="s">
        <v>135</v>
      </c>
      <c r="Q83" s="279">
        <v>5000</v>
      </c>
      <c r="R83" s="280">
        <f t="shared" si="15"/>
        <v>5000</v>
      </c>
      <c r="S83" s="282" t="s">
        <v>135</v>
      </c>
      <c r="T83" s="279">
        <v>5000</v>
      </c>
      <c r="U83" s="280">
        <f t="shared" si="16"/>
        <v>5000</v>
      </c>
      <c r="V83" s="281" t="s">
        <v>171</v>
      </c>
      <c r="W83" s="16"/>
    </row>
    <row r="84" spans="1:23" ht="14.25" customHeight="1">
      <c r="A84" s="95"/>
      <c r="B84" s="278"/>
      <c r="C84" s="45" t="s">
        <v>115</v>
      </c>
      <c r="D84" s="282" t="s">
        <v>135</v>
      </c>
      <c r="E84" s="279">
        <v>0</v>
      </c>
      <c r="F84" s="280">
        <f t="shared" si="11"/>
        <v>0</v>
      </c>
      <c r="G84" s="282" t="s">
        <v>135</v>
      </c>
      <c r="H84" s="279">
        <v>6000</v>
      </c>
      <c r="I84" s="280">
        <f t="shared" si="12"/>
        <v>6000</v>
      </c>
      <c r="J84" s="282" t="s">
        <v>135</v>
      </c>
      <c r="K84" s="279">
        <v>6000</v>
      </c>
      <c r="L84" s="280">
        <f t="shared" si="13"/>
        <v>6000</v>
      </c>
      <c r="M84" s="282" t="s">
        <v>135</v>
      </c>
      <c r="N84" s="279">
        <v>6000</v>
      </c>
      <c r="O84" s="280">
        <f t="shared" si="14"/>
        <v>6000</v>
      </c>
      <c r="P84" s="282" t="s">
        <v>135</v>
      </c>
      <c r="Q84" s="279">
        <v>6000</v>
      </c>
      <c r="R84" s="280">
        <f t="shared" si="15"/>
        <v>6000</v>
      </c>
      <c r="S84" s="282" t="s">
        <v>135</v>
      </c>
      <c r="T84" s="279">
        <v>6000</v>
      </c>
      <c r="U84" s="280">
        <f t="shared" si="16"/>
        <v>6000</v>
      </c>
      <c r="V84" s="281"/>
      <c r="W84" s="16"/>
    </row>
    <row r="85" spans="1:23" ht="14.25" customHeight="1">
      <c r="A85" s="95"/>
      <c r="B85" s="278"/>
      <c r="C85" s="45" t="s">
        <v>116</v>
      </c>
      <c r="D85" s="45" t="s">
        <v>160</v>
      </c>
      <c r="E85" s="279">
        <v>0</v>
      </c>
      <c r="F85" s="280">
        <f t="shared" si="11"/>
        <v>0</v>
      </c>
      <c r="G85" s="45" t="s">
        <v>160</v>
      </c>
      <c r="H85" s="279">
        <f>500*I30</f>
        <v>12000</v>
      </c>
      <c r="I85" s="280">
        <f t="shared" si="12"/>
        <v>12000</v>
      </c>
      <c r="J85" s="45" t="s">
        <v>160</v>
      </c>
      <c r="K85" s="279">
        <f>500*L30</f>
        <v>14500</v>
      </c>
      <c r="L85" s="280">
        <f t="shared" si="13"/>
        <v>14500</v>
      </c>
      <c r="M85" s="45" t="s">
        <v>160</v>
      </c>
      <c r="N85" s="279">
        <f>500*O30</f>
        <v>17500</v>
      </c>
      <c r="O85" s="280">
        <f t="shared" si="14"/>
        <v>17500</v>
      </c>
      <c r="P85" s="45" t="s">
        <v>160</v>
      </c>
      <c r="Q85" s="279">
        <f>500*R30</f>
        <v>20500</v>
      </c>
      <c r="R85" s="280">
        <f t="shared" si="15"/>
        <v>20500</v>
      </c>
      <c r="S85" s="45" t="s">
        <v>160</v>
      </c>
      <c r="T85" s="279">
        <f>500*U30</f>
        <v>22500</v>
      </c>
      <c r="U85" s="280">
        <f t="shared" si="16"/>
        <v>22500</v>
      </c>
      <c r="V85" s="281" t="s">
        <v>172</v>
      </c>
      <c r="W85" s="16"/>
    </row>
    <row r="86" spans="1:23" ht="14.25" customHeight="1">
      <c r="A86" s="95"/>
      <c r="B86" s="278"/>
      <c r="C86" s="45" t="s">
        <v>117</v>
      </c>
      <c r="D86" s="282" t="s">
        <v>135</v>
      </c>
      <c r="E86" s="279">
        <v>0</v>
      </c>
      <c r="F86" s="280">
        <f t="shared" si="11"/>
        <v>0</v>
      </c>
      <c r="G86" s="282" t="s">
        <v>135</v>
      </c>
      <c r="H86" s="279">
        <v>15000</v>
      </c>
      <c r="I86" s="280">
        <f t="shared" si="12"/>
        <v>15000</v>
      </c>
      <c r="J86" s="282" t="s">
        <v>135</v>
      </c>
      <c r="K86" s="279">
        <v>15000</v>
      </c>
      <c r="L86" s="280">
        <f t="shared" si="13"/>
        <v>15000</v>
      </c>
      <c r="M86" s="282" t="s">
        <v>135</v>
      </c>
      <c r="N86" s="279">
        <v>15000</v>
      </c>
      <c r="O86" s="280">
        <f t="shared" si="14"/>
        <v>15000</v>
      </c>
      <c r="P86" s="282" t="s">
        <v>135</v>
      </c>
      <c r="Q86" s="279">
        <v>15000</v>
      </c>
      <c r="R86" s="280">
        <f t="shared" si="15"/>
        <v>15000</v>
      </c>
      <c r="S86" s="282" t="s">
        <v>135</v>
      </c>
      <c r="T86" s="279">
        <v>15000</v>
      </c>
      <c r="U86" s="280">
        <f t="shared" si="16"/>
        <v>15000</v>
      </c>
      <c r="V86" s="281"/>
      <c r="W86" s="16"/>
    </row>
    <row r="87" spans="1:23" ht="14.25" customHeight="1">
      <c r="A87" s="95"/>
      <c r="B87" s="278"/>
      <c r="C87" s="282" t="s">
        <v>173</v>
      </c>
      <c r="D87" s="282" t="s">
        <v>135</v>
      </c>
      <c r="E87" s="279">
        <v>0</v>
      </c>
      <c r="F87" s="280">
        <f t="shared" si="11"/>
        <v>0</v>
      </c>
      <c r="G87" s="282" t="s">
        <v>135</v>
      </c>
      <c r="H87" s="279">
        <v>0</v>
      </c>
      <c r="I87" s="280">
        <f t="shared" si="12"/>
        <v>0</v>
      </c>
      <c r="J87" s="282" t="s">
        <v>135</v>
      </c>
      <c r="K87" s="279">
        <v>0</v>
      </c>
      <c r="L87" s="280">
        <f t="shared" si="13"/>
        <v>0</v>
      </c>
      <c r="M87" s="282" t="s">
        <v>135</v>
      </c>
      <c r="N87" s="279">
        <v>0</v>
      </c>
      <c r="O87" s="280">
        <f t="shared" si="14"/>
        <v>0</v>
      </c>
      <c r="P87" s="282" t="s">
        <v>135</v>
      </c>
      <c r="Q87" s="279">
        <v>0</v>
      </c>
      <c r="R87" s="280">
        <f t="shared" si="15"/>
        <v>0</v>
      </c>
      <c r="S87" s="282" t="s">
        <v>135</v>
      </c>
      <c r="T87" s="279">
        <v>0</v>
      </c>
      <c r="U87" s="280">
        <f t="shared" si="16"/>
        <v>0</v>
      </c>
      <c r="V87" s="281"/>
      <c r="W87" s="16"/>
    </row>
    <row r="88" spans="1:23" ht="14.25" customHeight="1" collapsed="1">
      <c r="A88" s="95"/>
      <c r="B88" s="278"/>
      <c r="C88" s="282" t="s">
        <v>174</v>
      </c>
      <c r="D88" s="282" t="s">
        <v>135</v>
      </c>
      <c r="E88" s="279">
        <v>0</v>
      </c>
      <c r="F88" s="280">
        <f t="shared" si="11"/>
        <v>0</v>
      </c>
      <c r="G88" s="282" t="s">
        <v>135</v>
      </c>
      <c r="H88" s="279">
        <v>0</v>
      </c>
      <c r="I88" s="280">
        <f t="shared" si="12"/>
        <v>0</v>
      </c>
      <c r="J88" s="282" t="s">
        <v>135</v>
      </c>
      <c r="K88" s="279">
        <v>0</v>
      </c>
      <c r="L88" s="280">
        <f t="shared" si="13"/>
        <v>0</v>
      </c>
      <c r="M88" s="282" t="s">
        <v>135</v>
      </c>
      <c r="N88" s="279">
        <v>0</v>
      </c>
      <c r="O88" s="280">
        <f t="shared" si="14"/>
        <v>0</v>
      </c>
      <c r="P88" s="282" t="s">
        <v>135</v>
      </c>
      <c r="Q88" s="279">
        <v>0</v>
      </c>
      <c r="R88" s="280">
        <f t="shared" si="15"/>
        <v>0</v>
      </c>
      <c r="S88" s="282" t="s">
        <v>135</v>
      </c>
      <c r="T88" s="279">
        <v>0</v>
      </c>
      <c r="U88" s="280">
        <f t="shared" si="16"/>
        <v>0</v>
      </c>
      <c r="V88" s="281"/>
      <c r="W88" s="16"/>
    </row>
    <row r="89" spans="1:23" ht="14.25" hidden="1" customHeight="1" outlineLevel="1">
      <c r="A89" s="95"/>
      <c r="B89" s="278"/>
      <c r="C89" s="45" t="s">
        <v>175</v>
      </c>
      <c r="D89" s="282" t="s">
        <v>135</v>
      </c>
      <c r="E89" s="279">
        <v>0</v>
      </c>
      <c r="F89" s="280">
        <f t="shared" si="11"/>
        <v>0</v>
      </c>
      <c r="G89" s="282" t="s">
        <v>135</v>
      </c>
      <c r="H89" s="279">
        <v>0</v>
      </c>
      <c r="I89" s="280">
        <f t="shared" si="12"/>
        <v>0</v>
      </c>
      <c r="J89" s="282" t="s">
        <v>135</v>
      </c>
      <c r="K89" s="279">
        <v>0</v>
      </c>
      <c r="L89" s="280">
        <f t="shared" si="13"/>
        <v>0</v>
      </c>
      <c r="M89" s="282" t="s">
        <v>135</v>
      </c>
      <c r="N89" s="279">
        <v>0</v>
      </c>
      <c r="O89" s="280">
        <f t="shared" si="14"/>
        <v>0</v>
      </c>
      <c r="P89" s="282" t="s">
        <v>135</v>
      </c>
      <c r="Q89" s="279">
        <v>0</v>
      </c>
      <c r="R89" s="280">
        <f t="shared" si="15"/>
        <v>0</v>
      </c>
      <c r="S89" s="282" t="s">
        <v>135</v>
      </c>
      <c r="T89" s="279">
        <v>0</v>
      </c>
      <c r="U89" s="280">
        <f t="shared" si="16"/>
        <v>0</v>
      </c>
      <c r="V89" s="281"/>
      <c r="W89" s="16"/>
    </row>
    <row r="90" spans="1:23" ht="14.25" customHeight="1">
      <c r="A90" s="95"/>
      <c r="B90" s="5"/>
      <c r="C90" s="266" t="s">
        <v>118</v>
      </c>
      <c r="D90" s="266"/>
      <c r="E90" s="171"/>
      <c r="F90" s="174">
        <f>SUM(F72:F89)</f>
        <v>0</v>
      </c>
      <c r="G90" s="171"/>
      <c r="H90" s="171"/>
      <c r="I90" s="174">
        <f>SUM(I72:I89)</f>
        <v>195775</v>
      </c>
      <c r="J90" s="171"/>
      <c r="K90" s="171"/>
      <c r="L90" s="174">
        <f>SUM(L72:L89)</f>
        <v>216525</v>
      </c>
      <c r="M90" s="171"/>
      <c r="N90" s="171"/>
      <c r="O90" s="174">
        <f>SUM(O72:O89)</f>
        <v>283425</v>
      </c>
      <c r="R90" s="174">
        <f>SUM(R72:R89)</f>
        <v>299675</v>
      </c>
      <c r="S90" s="12"/>
      <c r="T90" s="12"/>
      <c r="U90" s="174">
        <f>SUM(U72:U89)</f>
        <v>309275</v>
      </c>
      <c r="V90" s="12"/>
    </row>
    <row r="91" spans="1:23" ht="14.25" customHeight="1">
      <c r="A91" s="95"/>
      <c r="B91" s="94"/>
      <c r="D91" s="25"/>
      <c r="E91" s="187"/>
      <c r="F91" s="32"/>
      <c r="G91" s="187"/>
      <c r="H91" s="187"/>
      <c r="I91" s="32"/>
      <c r="J91" s="187"/>
      <c r="K91" s="187"/>
      <c r="L91" s="32"/>
      <c r="M91" s="187"/>
      <c r="N91" s="187"/>
      <c r="O91" s="32"/>
      <c r="R91" s="32"/>
      <c r="S91" s="12"/>
      <c r="T91" s="12"/>
      <c r="U91" s="32"/>
      <c r="V91" s="12"/>
    </row>
    <row r="92" spans="1:23">
      <c r="C92" s="266" t="s">
        <v>81</v>
      </c>
      <c r="F92" s="107"/>
      <c r="I92" s="107"/>
      <c r="L92" s="107"/>
      <c r="O92" s="107"/>
      <c r="R92" s="107"/>
      <c r="U92" s="107"/>
    </row>
    <row r="93" spans="1:23" ht="14.25" customHeight="1">
      <c r="A93" s="95"/>
      <c r="B93" s="312"/>
      <c r="C93" s="313" t="s">
        <v>119</v>
      </c>
      <c r="D93" s="314" t="s">
        <v>135</v>
      </c>
      <c r="E93" s="96">
        <v>20000</v>
      </c>
      <c r="F93" s="97">
        <f t="shared" ref="F93:F113" si="17">E93</f>
        <v>20000</v>
      </c>
      <c r="G93" s="314" t="s">
        <v>135</v>
      </c>
      <c r="H93" s="96">
        <v>10000</v>
      </c>
      <c r="I93" s="99">
        <f t="shared" ref="I93:I113" si="18">H93</f>
        <v>10000</v>
      </c>
      <c r="J93" s="314" t="s">
        <v>135</v>
      </c>
      <c r="K93" s="96">
        <v>10000</v>
      </c>
      <c r="L93" s="99">
        <f t="shared" ref="L93:L113" si="19">K93</f>
        <v>10000</v>
      </c>
      <c r="M93" s="314" t="s">
        <v>135</v>
      </c>
      <c r="N93" s="96">
        <v>10000</v>
      </c>
      <c r="O93" s="99">
        <f t="shared" ref="O93:O113" si="20">N93</f>
        <v>10000</v>
      </c>
      <c r="P93" s="314" t="s">
        <v>135</v>
      </c>
      <c r="Q93" s="96">
        <v>10000</v>
      </c>
      <c r="R93" s="99">
        <f t="shared" ref="R93:R113" si="21">Q93</f>
        <v>10000</v>
      </c>
      <c r="S93" s="314" t="s">
        <v>135</v>
      </c>
      <c r="T93" s="96">
        <v>10000</v>
      </c>
      <c r="U93" s="99">
        <f t="shared" ref="U93:U113" si="22">T93</f>
        <v>10000</v>
      </c>
      <c r="V93" s="62"/>
    </row>
    <row r="94" spans="1:23" ht="14.25" customHeight="1">
      <c r="A94" s="95"/>
      <c r="B94" s="312"/>
      <c r="C94" s="313" t="s">
        <v>120</v>
      </c>
      <c r="D94" s="314" t="s">
        <v>135</v>
      </c>
      <c r="E94" s="96">
        <v>20000</v>
      </c>
      <c r="F94" s="97">
        <f t="shared" si="17"/>
        <v>20000</v>
      </c>
      <c r="G94" s="314" t="s">
        <v>135</v>
      </c>
      <c r="H94" s="96">
        <v>10000</v>
      </c>
      <c r="I94" s="99">
        <f t="shared" si="18"/>
        <v>10000</v>
      </c>
      <c r="J94" s="314" t="s">
        <v>135</v>
      </c>
      <c r="K94" s="96">
        <v>10000</v>
      </c>
      <c r="L94" s="99">
        <f t="shared" si="19"/>
        <v>10000</v>
      </c>
      <c r="M94" s="314" t="s">
        <v>135</v>
      </c>
      <c r="N94" s="96">
        <v>10000</v>
      </c>
      <c r="O94" s="99">
        <f t="shared" si="20"/>
        <v>10000</v>
      </c>
      <c r="P94" s="314" t="s">
        <v>135</v>
      </c>
      <c r="Q94" s="96">
        <v>10000</v>
      </c>
      <c r="R94" s="99">
        <f t="shared" si="21"/>
        <v>10000</v>
      </c>
      <c r="S94" s="314" t="s">
        <v>135</v>
      </c>
      <c r="T94" s="96">
        <v>10000</v>
      </c>
      <c r="U94" s="99">
        <f t="shared" si="22"/>
        <v>10000</v>
      </c>
      <c r="V94" s="62"/>
    </row>
    <row r="95" spans="1:23" ht="14.25" customHeight="1">
      <c r="A95" s="95"/>
      <c r="B95" s="312"/>
      <c r="C95" s="313" t="s">
        <v>176</v>
      </c>
      <c r="D95" s="314" t="s">
        <v>135</v>
      </c>
      <c r="E95" s="96">
        <v>0</v>
      </c>
      <c r="F95" s="97">
        <f t="shared" si="17"/>
        <v>0</v>
      </c>
      <c r="G95" s="314" t="s">
        <v>135</v>
      </c>
      <c r="H95" s="96">
        <v>6000</v>
      </c>
      <c r="I95" s="99">
        <f t="shared" si="18"/>
        <v>6000</v>
      </c>
      <c r="J95" s="314" t="s">
        <v>135</v>
      </c>
      <c r="K95" s="96">
        <v>6000</v>
      </c>
      <c r="L95" s="99">
        <f t="shared" si="19"/>
        <v>6000</v>
      </c>
      <c r="M95" s="314" t="s">
        <v>135</v>
      </c>
      <c r="N95" s="96">
        <v>6000</v>
      </c>
      <c r="O95" s="99">
        <f t="shared" si="20"/>
        <v>6000</v>
      </c>
      <c r="P95" s="314" t="s">
        <v>135</v>
      </c>
      <c r="Q95" s="96">
        <v>6000</v>
      </c>
      <c r="R95" s="99">
        <f t="shared" si="21"/>
        <v>6000</v>
      </c>
      <c r="S95" s="314" t="s">
        <v>135</v>
      </c>
      <c r="T95" s="96">
        <v>6000</v>
      </c>
      <c r="U95" s="99">
        <f t="shared" si="22"/>
        <v>6000</v>
      </c>
      <c r="V95" s="62"/>
    </row>
    <row r="96" spans="1:23" ht="14.25" customHeight="1">
      <c r="A96" s="95"/>
      <c r="B96" s="312"/>
      <c r="C96" s="313" t="s">
        <v>122</v>
      </c>
      <c r="D96" s="314" t="s">
        <v>135</v>
      </c>
      <c r="E96" s="96">
        <v>0</v>
      </c>
      <c r="F96" s="97">
        <f t="shared" si="17"/>
        <v>0</v>
      </c>
      <c r="G96" s="314" t="s">
        <v>135</v>
      </c>
      <c r="H96" s="96">
        <v>5000</v>
      </c>
      <c r="I96" s="99">
        <f t="shared" si="18"/>
        <v>5000</v>
      </c>
      <c r="J96" s="314" t="s">
        <v>135</v>
      </c>
      <c r="K96" s="96">
        <v>5000</v>
      </c>
      <c r="L96" s="99">
        <f t="shared" si="19"/>
        <v>5000</v>
      </c>
      <c r="M96" s="314" t="s">
        <v>135</v>
      </c>
      <c r="N96" s="96">
        <v>10000</v>
      </c>
      <c r="O96" s="99">
        <f t="shared" si="20"/>
        <v>10000</v>
      </c>
      <c r="P96" s="314" t="s">
        <v>135</v>
      </c>
      <c r="Q96" s="96">
        <v>10000</v>
      </c>
      <c r="R96" s="99">
        <f t="shared" si="21"/>
        <v>10000</v>
      </c>
      <c r="S96" s="314" t="s">
        <v>135</v>
      </c>
      <c r="T96" s="96">
        <v>10000</v>
      </c>
      <c r="U96" s="99">
        <f t="shared" si="22"/>
        <v>10000</v>
      </c>
      <c r="V96" s="62"/>
    </row>
    <row r="97" spans="1:22" ht="14.25" customHeight="1">
      <c r="A97" s="95"/>
      <c r="B97" s="312"/>
      <c r="C97" s="313" t="s">
        <v>123</v>
      </c>
      <c r="D97" s="314" t="s">
        <v>135</v>
      </c>
      <c r="E97" s="96">
        <v>0</v>
      </c>
      <c r="F97" s="97">
        <f t="shared" si="17"/>
        <v>0</v>
      </c>
      <c r="G97" s="314" t="s">
        <v>135</v>
      </c>
      <c r="H97" s="96">
        <v>6000</v>
      </c>
      <c r="I97" s="99">
        <f t="shared" si="18"/>
        <v>6000</v>
      </c>
      <c r="J97" s="314" t="s">
        <v>135</v>
      </c>
      <c r="K97" s="96">
        <v>6000</v>
      </c>
      <c r="L97" s="99">
        <f t="shared" si="19"/>
        <v>6000</v>
      </c>
      <c r="M97" s="314" t="s">
        <v>135</v>
      </c>
      <c r="N97" s="96">
        <v>6000</v>
      </c>
      <c r="O97" s="99">
        <f t="shared" si="20"/>
        <v>6000</v>
      </c>
      <c r="P97" s="314" t="s">
        <v>135</v>
      </c>
      <c r="Q97" s="96">
        <v>6000</v>
      </c>
      <c r="R97" s="99">
        <f t="shared" si="21"/>
        <v>6000</v>
      </c>
      <c r="S97" s="314" t="s">
        <v>135</v>
      </c>
      <c r="T97" s="96">
        <v>6000</v>
      </c>
      <c r="U97" s="99">
        <f t="shared" si="22"/>
        <v>6000</v>
      </c>
      <c r="V97" s="62"/>
    </row>
    <row r="98" spans="1:22" ht="14.25" customHeight="1">
      <c r="A98" s="95"/>
      <c r="B98" s="312"/>
      <c r="C98" s="313" t="s">
        <v>124</v>
      </c>
      <c r="D98" s="314" t="s">
        <v>135</v>
      </c>
      <c r="E98" s="96">
        <v>0</v>
      </c>
      <c r="F98" s="97">
        <f t="shared" si="17"/>
        <v>0</v>
      </c>
      <c r="G98" s="314" t="s">
        <v>135</v>
      </c>
      <c r="H98" s="96">
        <v>0</v>
      </c>
      <c r="I98" s="99">
        <f t="shared" si="18"/>
        <v>0</v>
      </c>
      <c r="J98" s="314" t="s">
        <v>135</v>
      </c>
      <c r="K98" s="96">
        <v>0</v>
      </c>
      <c r="L98" s="99">
        <f t="shared" si="19"/>
        <v>0</v>
      </c>
      <c r="M98" s="314" t="s">
        <v>135</v>
      </c>
      <c r="N98" s="96">
        <v>0</v>
      </c>
      <c r="O98" s="99">
        <f t="shared" si="20"/>
        <v>0</v>
      </c>
      <c r="P98" s="314" t="s">
        <v>135</v>
      </c>
      <c r="Q98" s="96">
        <v>0</v>
      </c>
      <c r="R98" s="99">
        <f t="shared" si="21"/>
        <v>0</v>
      </c>
      <c r="S98" s="314" t="s">
        <v>135</v>
      </c>
      <c r="T98" s="96">
        <v>0</v>
      </c>
      <c r="U98" s="99">
        <f t="shared" si="22"/>
        <v>0</v>
      </c>
      <c r="V98" s="62"/>
    </row>
    <row r="99" spans="1:22" ht="14.25" customHeight="1">
      <c r="A99" s="95"/>
      <c r="B99" s="312"/>
      <c r="C99" s="313" t="s">
        <v>125</v>
      </c>
      <c r="D99" s="314" t="s">
        <v>135</v>
      </c>
      <c r="E99" s="96">
        <v>0</v>
      </c>
      <c r="F99" s="97">
        <f t="shared" si="17"/>
        <v>0</v>
      </c>
      <c r="G99" s="314" t="s">
        <v>135</v>
      </c>
      <c r="H99" s="96">
        <v>8000</v>
      </c>
      <c r="I99" s="99">
        <f t="shared" si="18"/>
        <v>8000</v>
      </c>
      <c r="J99" s="314" t="s">
        <v>135</v>
      </c>
      <c r="K99" s="96">
        <v>8000</v>
      </c>
      <c r="L99" s="99">
        <f t="shared" si="19"/>
        <v>8000</v>
      </c>
      <c r="M99" s="314" t="s">
        <v>135</v>
      </c>
      <c r="N99" s="96">
        <v>8000</v>
      </c>
      <c r="O99" s="99">
        <f t="shared" si="20"/>
        <v>8000</v>
      </c>
      <c r="P99" s="314" t="s">
        <v>135</v>
      </c>
      <c r="Q99" s="96">
        <v>8000</v>
      </c>
      <c r="R99" s="99">
        <f t="shared" si="21"/>
        <v>8000</v>
      </c>
      <c r="S99" s="314" t="s">
        <v>135</v>
      </c>
      <c r="T99" s="96">
        <v>8000</v>
      </c>
      <c r="U99" s="99">
        <f t="shared" si="22"/>
        <v>8000</v>
      </c>
      <c r="V99" s="62"/>
    </row>
    <row r="100" spans="1:22" ht="14.25" customHeight="1">
      <c r="A100" s="95"/>
      <c r="B100" s="312"/>
      <c r="C100" s="313" t="s">
        <v>126</v>
      </c>
      <c r="D100" s="314" t="s">
        <v>135</v>
      </c>
      <c r="E100" s="96">
        <v>45000</v>
      </c>
      <c r="F100" s="97">
        <f t="shared" si="17"/>
        <v>45000</v>
      </c>
      <c r="G100" s="314" t="s">
        <v>135</v>
      </c>
      <c r="H100" s="96">
        <v>15000</v>
      </c>
      <c r="I100" s="99">
        <f t="shared" si="18"/>
        <v>15000</v>
      </c>
      <c r="J100" s="314" t="s">
        <v>135</v>
      </c>
      <c r="K100" s="96">
        <v>15000</v>
      </c>
      <c r="L100" s="99">
        <f t="shared" si="19"/>
        <v>15000</v>
      </c>
      <c r="M100" s="314" t="s">
        <v>135</v>
      </c>
      <c r="N100" s="96">
        <v>15000</v>
      </c>
      <c r="O100" s="99">
        <f t="shared" si="20"/>
        <v>15000</v>
      </c>
      <c r="P100" s="314" t="s">
        <v>135</v>
      </c>
      <c r="Q100" s="96">
        <v>15000</v>
      </c>
      <c r="R100" s="99">
        <f t="shared" si="21"/>
        <v>15000</v>
      </c>
      <c r="S100" s="314" t="s">
        <v>135</v>
      </c>
      <c r="T100" s="96">
        <v>15000</v>
      </c>
      <c r="U100" s="99">
        <f t="shared" si="22"/>
        <v>15000</v>
      </c>
      <c r="V100" s="62"/>
    </row>
    <row r="101" spans="1:22" ht="14.25" customHeight="1" collapsed="1">
      <c r="A101" s="95"/>
      <c r="B101" s="312"/>
      <c r="C101" s="313" t="s">
        <v>128</v>
      </c>
      <c r="D101" s="314" t="s">
        <v>135</v>
      </c>
      <c r="E101" s="96">
        <v>15000</v>
      </c>
      <c r="F101" s="97">
        <f t="shared" si="17"/>
        <v>15000</v>
      </c>
      <c r="G101" s="314" t="s">
        <v>135</v>
      </c>
      <c r="H101" s="96">
        <v>5000</v>
      </c>
      <c r="I101" s="99">
        <f t="shared" si="18"/>
        <v>5000</v>
      </c>
      <c r="J101" s="314" t="s">
        <v>135</v>
      </c>
      <c r="K101" s="96">
        <v>5000</v>
      </c>
      <c r="L101" s="99">
        <f t="shared" si="19"/>
        <v>5000</v>
      </c>
      <c r="M101" s="314" t="s">
        <v>135</v>
      </c>
      <c r="N101" s="96">
        <v>5000</v>
      </c>
      <c r="O101" s="99">
        <f t="shared" si="20"/>
        <v>5000</v>
      </c>
      <c r="P101" s="314" t="s">
        <v>135</v>
      </c>
      <c r="Q101" s="96">
        <v>5000</v>
      </c>
      <c r="R101" s="99">
        <f t="shared" si="21"/>
        <v>5000</v>
      </c>
      <c r="S101" s="314" t="s">
        <v>135</v>
      </c>
      <c r="T101" s="96">
        <v>5000</v>
      </c>
      <c r="U101" s="99">
        <f t="shared" si="22"/>
        <v>5000</v>
      </c>
      <c r="V101" s="62"/>
    </row>
    <row r="102" spans="1:22" ht="14.25" hidden="1" customHeight="1" outlineLevel="1">
      <c r="A102" s="95"/>
      <c r="B102" s="312"/>
      <c r="C102" s="320" t="s">
        <v>177</v>
      </c>
      <c r="D102" s="314" t="s">
        <v>135</v>
      </c>
      <c r="E102" s="96">
        <v>0</v>
      </c>
      <c r="F102" s="97">
        <f t="shared" si="17"/>
        <v>0</v>
      </c>
      <c r="G102" s="314" t="s">
        <v>135</v>
      </c>
      <c r="H102" s="96">
        <v>0</v>
      </c>
      <c r="I102" s="99">
        <f t="shared" si="18"/>
        <v>0</v>
      </c>
      <c r="J102" s="314" t="s">
        <v>135</v>
      </c>
      <c r="K102" s="96">
        <v>0</v>
      </c>
      <c r="L102" s="99">
        <f t="shared" si="19"/>
        <v>0</v>
      </c>
      <c r="M102" s="314" t="s">
        <v>135</v>
      </c>
      <c r="N102" s="96">
        <v>0</v>
      </c>
      <c r="O102" s="99">
        <f t="shared" si="20"/>
        <v>0</v>
      </c>
      <c r="P102" s="314" t="s">
        <v>135</v>
      </c>
      <c r="Q102" s="96">
        <v>0</v>
      </c>
      <c r="R102" s="99">
        <f t="shared" si="21"/>
        <v>0</v>
      </c>
      <c r="S102" s="314" t="s">
        <v>135</v>
      </c>
      <c r="T102" s="96">
        <v>0</v>
      </c>
      <c r="U102" s="99">
        <f t="shared" si="22"/>
        <v>0</v>
      </c>
      <c r="V102" s="62"/>
    </row>
    <row r="103" spans="1:22" ht="14.25" hidden="1" customHeight="1" outlineLevel="1">
      <c r="A103" s="95"/>
      <c r="B103" s="312"/>
      <c r="C103" s="320" t="s">
        <v>178</v>
      </c>
      <c r="D103" s="314" t="s">
        <v>135</v>
      </c>
      <c r="E103" s="96">
        <v>0</v>
      </c>
      <c r="F103" s="97">
        <f t="shared" si="17"/>
        <v>0</v>
      </c>
      <c r="G103" s="314" t="s">
        <v>135</v>
      </c>
      <c r="H103" s="96">
        <v>0</v>
      </c>
      <c r="I103" s="99">
        <f t="shared" si="18"/>
        <v>0</v>
      </c>
      <c r="J103" s="314" t="s">
        <v>135</v>
      </c>
      <c r="K103" s="96">
        <v>0</v>
      </c>
      <c r="L103" s="99">
        <f t="shared" si="19"/>
        <v>0</v>
      </c>
      <c r="M103" s="314" t="s">
        <v>135</v>
      </c>
      <c r="N103" s="96">
        <v>0</v>
      </c>
      <c r="O103" s="99">
        <f t="shared" si="20"/>
        <v>0</v>
      </c>
      <c r="P103" s="314" t="s">
        <v>135</v>
      </c>
      <c r="Q103" s="96">
        <v>0</v>
      </c>
      <c r="R103" s="99">
        <f t="shared" si="21"/>
        <v>0</v>
      </c>
      <c r="S103" s="314" t="s">
        <v>135</v>
      </c>
      <c r="T103" s="96">
        <v>0</v>
      </c>
      <c r="U103" s="99">
        <f t="shared" si="22"/>
        <v>0</v>
      </c>
      <c r="V103" s="62"/>
    </row>
    <row r="104" spans="1:22" ht="14.25" hidden="1" customHeight="1" outlineLevel="1">
      <c r="A104" s="95"/>
      <c r="B104" s="312"/>
      <c r="C104" s="320" t="s">
        <v>179</v>
      </c>
      <c r="D104" s="314" t="s">
        <v>135</v>
      </c>
      <c r="E104" s="96">
        <v>0</v>
      </c>
      <c r="F104" s="97">
        <f t="shared" si="17"/>
        <v>0</v>
      </c>
      <c r="G104" s="314" t="s">
        <v>135</v>
      </c>
      <c r="H104" s="96">
        <v>0</v>
      </c>
      <c r="I104" s="99">
        <f t="shared" si="18"/>
        <v>0</v>
      </c>
      <c r="J104" s="314" t="s">
        <v>135</v>
      </c>
      <c r="K104" s="96">
        <v>0</v>
      </c>
      <c r="L104" s="99">
        <f t="shared" si="19"/>
        <v>0</v>
      </c>
      <c r="M104" s="314" t="s">
        <v>135</v>
      </c>
      <c r="N104" s="96">
        <v>0</v>
      </c>
      <c r="O104" s="99">
        <f t="shared" si="20"/>
        <v>0</v>
      </c>
      <c r="P104" s="314" t="s">
        <v>135</v>
      </c>
      <c r="Q104" s="96">
        <v>0</v>
      </c>
      <c r="R104" s="99">
        <f t="shared" si="21"/>
        <v>0</v>
      </c>
      <c r="S104" s="314" t="s">
        <v>135</v>
      </c>
      <c r="T104" s="96">
        <v>0</v>
      </c>
      <c r="U104" s="99">
        <f t="shared" si="22"/>
        <v>0</v>
      </c>
      <c r="V104" s="62"/>
    </row>
    <row r="105" spans="1:22" ht="14.25" hidden="1" customHeight="1" outlineLevel="1">
      <c r="A105" s="95"/>
      <c r="B105" s="312"/>
      <c r="C105" s="313" t="s">
        <v>175</v>
      </c>
      <c r="D105" s="314" t="s">
        <v>135</v>
      </c>
      <c r="E105" s="96">
        <v>0</v>
      </c>
      <c r="F105" s="97">
        <f t="shared" si="17"/>
        <v>0</v>
      </c>
      <c r="G105" s="314" t="s">
        <v>135</v>
      </c>
      <c r="H105" s="96">
        <v>0</v>
      </c>
      <c r="I105" s="99">
        <f t="shared" si="18"/>
        <v>0</v>
      </c>
      <c r="J105" s="314" t="s">
        <v>135</v>
      </c>
      <c r="K105" s="96">
        <v>0</v>
      </c>
      <c r="L105" s="99">
        <f t="shared" si="19"/>
        <v>0</v>
      </c>
      <c r="M105" s="314" t="s">
        <v>135</v>
      </c>
      <c r="N105" s="96">
        <v>0</v>
      </c>
      <c r="O105" s="99">
        <f t="shared" si="20"/>
        <v>0</v>
      </c>
      <c r="P105" s="314" t="s">
        <v>135</v>
      </c>
      <c r="Q105" s="96">
        <v>0</v>
      </c>
      <c r="R105" s="99">
        <f t="shared" si="21"/>
        <v>0</v>
      </c>
      <c r="S105" s="314" t="s">
        <v>135</v>
      </c>
      <c r="T105" s="96">
        <v>0</v>
      </c>
      <c r="U105" s="99">
        <f t="shared" si="22"/>
        <v>0</v>
      </c>
      <c r="V105" s="62"/>
    </row>
    <row r="106" spans="1:22" ht="14.25" hidden="1" customHeight="1" outlineLevel="1">
      <c r="A106" s="95"/>
      <c r="B106" s="312"/>
      <c r="C106" s="313" t="s">
        <v>175</v>
      </c>
      <c r="D106" s="314" t="s">
        <v>135</v>
      </c>
      <c r="E106" s="96">
        <v>0</v>
      </c>
      <c r="F106" s="97">
        <f t="shared" si="17"/>
        <v>0</v>
      </c>
      <c r="G106" s="314" t="s">
        <v>135</v>
      </c>
      <c r="H106" s="96">
        <v>0</v>
      </c>
      <c r="I106" s="99">
        <f t="shared" si="18"/>
        <v>0</v>
      </c>
      <c r="J106" s="314" t="s">
        <v>135</v>
      </c>
      <c r="K106" s="96">
        <v>0</v>
      </c>
      <c r="L106" s="99">
        <f t="shared" si="19"/>
        <v>0</v>
      </c>
      <c r="M106" s="314" t="s">
        <v>135</v>
      </c>
      <c r="N106" s="96">
        <v>0</v>
      </c>
      <c r="O106" s="99">
        <f t="shared" si="20"/>
        <v>0</v>
      </c>
      <c r="P106" s="314" t="s">
        <v>135</v>
      </c>
      <c r="Q106" s="96">
        <v>0</v>
      </c>
      <c r="R106" s="99">
        <f t="shared" si="21"/>
        <v>0</v>
      </c>
      <c r="S106" s="314" t="s">
        <v>135</v>
      </c>
      <c r="T106" s="96">
        <v>0</v>
      </c>
      <c r="U106" s="99">
        <f t="shared" si="22"/>
        <v>0</v>
      </c>
      <c r="V106" s="62"/>
    </row>
    <row r="107" spans="1:22" ht="14.25" hidden="1" customHeight="1" outlineLevel="1">
      <c r="A107" s="95"/>
      <c r="B107" s="312"/>
      <c r="C107" s="313" t="s">
        <v>175</v>
      </c>
      <c r="D107" s="314" t="s">
        <v>135</v>
      </c>
      <c r="E107" s="96">
        <v>0</v>
      </c>
      <c r="F107" s="97">
        <f t="shared" si="17"/>
        <v>0</v>
      </c>
      <c r="G107" s="314" t="s">
        <v>135</v>
      </c>
      <c r="H107" s="96">
        <v>0</v>
      </c>
      <c r="I107" s="99">
        <f t="shared" si="18"/>
        <v>0</v>
      </c>
      <c r="J107" s="314" t="s">
        <v>135</v>
      </c>
      <c r="K107" s="96">
        <v>0</v>
      </c>
      <c r="L107" s="99">
        <f t="shared" si="19"/>
        <v>0</v>
      </c>
      <c r="M107" s="314" t="s">
        <v>135</v>
      </c>
      <c r="N107" s="96">
        <v>0</v>
      </c>
      <c r="O107" s="99">
        <f t="shared" si="20"/>
        <v>0</v>
      </c>
      <c r="P107" s="314" t="s">
        <v>135</v>
      </c>
      <c r="Q107" s="96">
        <v>0</v>
      </c>
      <c r="R107" s="99">
        <f t="shared" si="21"/>
        <v>0</v>
      </c>
      <c r="S107" s="314" t="s">
        <v>135</v>
      </c>
      <c r="T107" s="96">
        <v>0</v>
      </c>
      <c r="U107" s="99">
        <f t="shared" si="22"/>
        <v>0</v>
      </c>
      <c r="V107" s="62"/>
    </row>
    <row r="108" spans="1:22" ht="14.25" hidden="1" customHeight="1" outlineLevel="1">
      <c r="A108" s="95"/>
      <c r="B108" s="312"/>
      <c r="C108" s="313" t="s">
        <v>175</v>
      </c>
      <c r="D108" s="314" t="s">
        <v>135</v>
      </c>
      <c r="E108" s="96">
        <v>0</v>
      </c>
      <c r="F108" s="97">
        <f t="shared" si="17"/>
        <v>0</v>
      </c>
      <c r="G108" s="314" t="s">
        <v>135</v>
      </c>
      <c r="H108" s="96">
        <v>0</v>
      </c>
      <c r="I108" s="99">
        <f t="shared" si="18"/>
        <v>0</v>
      </c>
      <c r="J108" s="314" t="s">
        <v>135</v>
      </c>
      <c r="K108" s="96">
        <v>0</v>
      </c>
      <c r="L108" s="99">
        <f t="shared" si="19"/>
        <v>0</v>
      </c>
      <c r="M108" s="314" t="s">
        <v>135</v>
      </c>
      <c r="N108" s="96">
        <v>0</v>
      </c>
      <c r="O108" s="99">
        <f t="shared" si="20"/>
        <v>0</v>
      </c>
      <c r="P108" s="314" t="s">
        <v>135</v>
      </c>
      <c r="Q108" s="96">
        <v>0</v>
      </c>
      <c r="R108" s="99">
        <f t="shared" si="21"/>
        <v>0</v>
      </c>
      <c r="S108" s="314" t="s">
        <v>135</v>
      </c>
      <c r="T108" s="96">
        <v>0</v>
      </c>
      <c r="U108" s="99">
        <f t="shared" si="22"/>
        <v>0</v>
      </c>
      <c r="V108" s="62"/>
    </row>
    <row r="109" spans="1:22" ht="14.25" hidden="1" customHeight="1" outlineLevel="1">
      <c r="A109" s="95"/>
      <c r="B109" s="312"/>
      <c r="C109" s="313" t="s">
        <v>175</v>
      </c>
      <c r="D109" s="314" t="s">
        <v>135</v>
      </c>
      <c r="E109" s="96">
        <v>0</v>
      </c>
      <c r="F109" s="97">
        <f t="shared" si="17"/>
        <v>0</v>
      </c>
      <c r="G109" s="314" t="s">
        <v>135</v>
      </c>
      <c r="H109" s="96">
        <v>0</v>
      </c>
      <c r="I109" s="99">
        <f t="shared" si="18"/>
        <v>0</v>
      </c>
      <c r="J109" s="314" t="s">
        <v>135</v>
      </c>
      <c r="K109" s="96">
        <v>0</v>
      </c>
      <c r="L109" s="99">
        <f t="shared" si="19"/>
        <v>0</v>
      </c>
      <c r="M109" s="314" t="s">
        <v>135</v>
      </c>
      <c r="N109" s="96">
        <v>0</v>
      </c>
      <c r="O109" s="99">
        <f t="shared" si="20"/>
        <v>0</v>
      </c>
      <c r="P109" s="314" t="s">
        <v>135</v>
      </c>
      <c r="Q109" s="96">
        <v>0</v>
      </c>
      <c r="R109" s="99">
        <f t="shared" si="21"/>
        <v>0</v>
      </c>
      <c r="S109" s="314" t="s">
        <v>135</v>
      </c>
      <c r="T109" s="96">
        <v>0</v>
      </c>
      <c r="U109" s="99">
        <f t="shared" si="22"/>
        <v>0</v>
      </c>
      <c r="V109" s="62"/>
    </row>
    <row r="110" spans="1:22" ht="14.25" hidden="1" customHeight="1" outlineLevel="1">
      <c r="A110" s="95"/>
      <c r="B110" s="312"/>
      <c r="C110" s="313" t="s">
        <v>175</v>
      </c>
      <c r="D110" s="314" t="s">
        <v>135</v>
      </c>
      <c r="E110" s="96">
        <v>0</v>
      </c>
      <c r="F110" s="97">
        <f t="shared" si="17"/>
        <v>0</v>
      </c>
      <c r="G110" s="314" t="s">
        <v>135</v>
      </c>
      <c r="H110" s="96">
        <v>0</v>
      </c>
      <c r="I110" s="99">
        <f t="shared" si="18"/>
        <v>0</v>
      </c>
      <c r="J110" s="314" t="s">
        <v>135</v>
      </c>
      <c r="K110" s="96">
        <v>0</v>
      </c>
      <c r="L110" s="99">
        <f t="shared" si="19"/>
        <v>0</v>
      </c>
      <c r="M110" s="314" t="s">
        <v>135</v>
      </c>
      <c r="N110" s="96">
        <v>0</v>
      </c>
      <c r="O110" s="99">
        <f t="shared" si="20"/>
        <v>0</v>
      </c>
      <c r="P110" s="314" t="s">
        <v>135</v>
      </c>
      <c r="Q110" s="96">
        <v>0</v>
      </c>
      <c r="R110" s="99">
        <f t="shared" si="21"/>
        <v>0</v>
      </c>
      <c r="S110" s="314" t="s">
        <v>135</v>
      </c>
      <c r="T110" s="96">
        <v>0</v>
      </c>
      <c r="U110" s="99">
        <f t="shared" si="22"/>
        <v>0</v>
      </c>
      <c r="V110" s="62"/>
    </row>
    <row r="111" spans="1:22" ht="14.25" hidden="1" customHeight="1" outlineLevel="1">
      <c r="A111" s="95"/>
      <c r="B111" s="312"/>
      <c r="C111" s="313" t="s">
        <v>175</v>
      </c>
      <c r="D111" s="314" t="s">
        <v>135</v>
      </c>
      <c r="E111" s="96">
        <v>0</v>
      </c>
      <c r="F111" s="97">
        <f t="shared" si="17"/>
        <v>0</v>
      </c>
      <c r="G111" s="314" t="s">
        <v>135</v>
      </c>
      <c r="H111" s="96">
        <v>0</v>
      </c>
      <c r="I111" s="99">
        <f t="shared" si="18"/>
        <v>0</v>
      </c>
      <c r="J111" s="314" t="s">
        <v>135</v>
      </c>
      <c r="K111" s="96">
        <v>0</v>
      </c>
      <c r="L111" s="99">
        <f t="shared" si="19"/>
        <v>0</v>
      </c>
      <c r="M111" s="314" t="s">
        <v>135</v>
      </c>
      <c r="N111" s="96">
        <v>0</v>
      </c>
      <c r="O111" s="99">
        <f t="shared" si="20"/>
        <v>0</v>
      </c>
      <c r="P111" s="314" t="s">
        <v>135</v>
      </c>
      <c r="Q111" s="96">
        <v>0</v>
      </c>
      <c r="R111" s="99">
        <f t="shared" si="21"/>
        <v>0</v>
      </c>
      <c r="S111" s="314" t="s">
        <v>135</v>
      </c>
      <c r="T111" s="96">
        <v>0</v>
      </c>
      <c r="U111" s="99">
        <f t="shared" si="22"/>
        <v>0</v>
      </c>
      <c r="V111" s="62"/>
    </row>
    <row r="112" spans="1:22" ht="14.25" hidden="1" customHeight="1" outlineLevel="1">
      <c r="A112" s="95"/>
      <c r="B112" s="312"/>
      <c r="C112" s="313" t="s">
        <v>175</v>
      </c>
      <c r="D112" s="314" t="s">
        <v>135</v>
      </c>
      <c r="E112" s="96">
        <v>0</v>
      </c>
      <c r="F112" s="97">
        <f t="shared" si="17"/>
        <v>0</v>
      </c>
      <c r="G112" s="314" t="s">
        <v>135</v>
      </c>
      <c r="H112" s="96">
        <v>0</v>
      </c>
      <c r="I112" s="99">
        <f t="shared" si="18"/>
        <v>0</v>
      </c>
      <c r="J112" s="314" t="s">
        <v>135</v>
      </c>
      <c r="K112" s="96">
        <v>0</v>
      </c>
      <c r="L112" s="99">
        <f t="shared" si="19"/>
        <v>0</v>
      </c>
      <c r="M112" s="314" t="s">
        <v>135</v>
      </c>
      <c r="N112" s="96">
        <v>0</v>
      </c>
      <c r="O112" s="99">
        <f t="shared" si="20"/>
        <v>0</v>
      </c>
      <c r="P112" s="314" t="s">
        <v>135</v>
      </c>
      <c r="Q112" s="96">
        <v>0</v>
      </c>
      <c r="R112" s="99">
        <f t="shared" si="21"/>
        <v>0</v>
      </c>
      <c r="S112" s="314" t="s">
        <v>135</v>
      </c>
      <c r="T112" s="96">
        <v>0</v>
      </c>
      <c r="U112" s="99">
        <f t="shared" si="22"/>
        <v>0</v>
      </c>
      <c r="V112" s="62"/>
    </row>
    <row r="113" spans="1:23" ht="14.25" hidden="1" customHeight="1" outlineLevel="1">
      <c r="A113" s="95"/>
      <c r="B113" s="312"/>
      <c r="C113" s="313" t="s">
        <v>175</v>
      </c>
      <c r="D113" s="314" t="s">
        <v>135</v>
      </c>
      <c r="E113" s="96">
        <v>0</v>
      </c>
      <c r="F113" s="97">
        <f t="shared" si="17"/>
        <v>0</v>
      </c>
      <c r="G113" s="314" t="s">
        <v>135</v>
      </c>
      <c r="H113" s="96">
        <v>0</v>
      </c>
      <c r="I113" s="99">
        <f t="shared" si="18"/>
        <v>0</v>
      </c>
      <c r="J113" s="314" t="s">
        <v>135</v>
      </c>
      <c r="K113" s="96">
        <v>0</v>
      </c>
      <c r="L113" s="99">
        <f t="shared" si="19"/>
        <v>0</v>
      </c>
      <c r="M113" s="314" t="s">
        <v>135</v>
      </c>
      <c r="N113" s="96">
        <v>0</v>
      </c>
      <c r="O113" s="99">
        <f t="shared" si="20"/>
        <v>0</v>
      </c>
      <c r="P113" s="314" t="s">
        <v>135</v>
      </c>
      <c r="Q113" s="96">
        <v>0</v>
      </c>
      <c r="R113" s="99">
        <f t="shared" si="21"/>
        <v>0</v>
      </c>
      <c r="S113" s="314" t="s">
        <v>135</v>
      </c>
      <c r="T113" s="96">
        <v>0</v>
      </c>
      <c r="U113" s="99">
        <f t="shared" si="22"/>
        <v>0</v>
      </c>
      <c r="V113" s="62"/>
    </row>
    <row r="114" spans="1:23">
      <c r="C114" s="266" t="s">
        <v>129</v>
      </c>
      <c r="F114" s="329">
        <f>SUM(F93:F113)</f>
        <v>100000</v>
      </c>
      <c r="I114" s="329">
        <f>SUM(I93:I113)</f>
        <v>65000</v>
      </c>
      <c r="L114" s="329">
        <f>SUM(L93:L113)</f>
        <v>65000</v>
      </c>
      <c r="O114" s="329">
        <f>SUM(O93:O113)</f>
        <v>70000</v>
      </c>
      <c r="R114" s="329">
        <f>SUM(R93:R113)</f>
        <v>70000</v>
      </c>
      <c r="U114" s="329">
        <f>SUM(U93:U113)</f>
        <v>70000</v>
      </c>
    </row>
    <row r="115" spans="1:23">
      <c r="F115" s="107"/>
      <c r="I115" s="107"/>
      <c r="L115" s="107"/>
      <c r="O115" s="107"/>
      <c r="R115" s="107"/>
      <c r="U115" s="107"/>
    </row>
    <row r="116" spans="1:23" ht="14.25" customHeight="1">
      <c r="A116" s="95"/>
      <c r="B116" s="334"/>
      <c r="C116" s="335" t="s">
        <v>83</v>
      </c>
      <c r="F116" s="32"/>
      <c r="G116" s="11"/>
      <c r="I116" s="32"/>
      <c r="L116" s="49"/>
      <c r="O116" s="49"/>
      <c r="R116" s="49"/>
      <c r="S116" s="12"/>
      <c r="T116" s="12"/>
      <c r="U116" s="49"/>
      <c r="V116" s="12"/>
    </row>
    <row r="117" spans="1:23" ht="14.25" customHeight="1">
      <c r="A117" s="95"/>
      <c r="B117" s="312"/>
      <c r="C117" s="313" t="s">
        <v>130</v>
      </c>
      <c r="D117" s="314" t="s">
        <v>135</v>
      </c>
      <c r="E117" s="96">
        <v>0</v>
      </c>
      <c r="F117" s="97">
        <f t="shared" ref="F117:F125" si="23">E117</f>
        <v>0</v>
      </c>
      <c r="G117" s="337" t="s">
        <v>135</v>
      </c>
      <c r="H117" s="96">
        <f>Facility!L5</f>
        <v>195266.83917525774</v>
      </c>
      <c r="I117" s="99">
        <f t="shared" ref="I117:I125" si="24">H117</f>
        <v>195266.83917525774</v>
      </c>
      <c r="J117" s="337" t="s">
        <v>135</v>
      </c>
      <c r="K117" s="96">
        <f>Facility!L6</f>
        <v>215850.52307692307</v>
      </c>
      <c r="L117" s="99">
        <f t="shared" ref="L117:L125" si="25">K117</f>
        <v>215850.52307692307</v>
      </c>
      <c r="M117" s="337" t="s">
        <v>135</v>
      </c>
      <c r="N117" s="96">
        <f>Facility!L7</f>
        <v>230424.37226277374</v>
      </c>
      <c r="O117" s="99">
        <f t="shared" ref="O117:O125" si="26">N117</f>
        <v>230424.37226277374</v>
      </c>
      <c r="P117" s="337" t="s">
        <v>135</v>
      </c>
      <c r="Q117" s="96">
        <f>Facility!L8</f>
        <v>249222.15</v>
      </c>
      <c r="R117" s="99">
        <f t="shared" ref="R117:R125" si="27">Q117</f>
        <v>249222.15</v>
      </c>
      <c r="S117" s="337" t="s">
        <v>135</v>
      </c>
      <c r="T117" s="96">
        <f>Facility!L9</f>
        <v>254689.86878980891</v>
      </c>
      <c r="U117" s="99">
        <f t="shared" ref="U117:U125" si="28">T117</f>
        <v>254689.86878980891</v>
      </c>
      <c r="V117" s="62" t="s">
        <v>182</v>
      </c>
    </row>
    <row r="118" spans="1:23" ht="14.25" customHeight="1">
      <c r="A118" s="95"/>
      <c r="B118" s="312"/>
      <c r="C118" s="313" t="s">
        <v>131</v>
      </c>
      <c r="D118" s="314" t="s">
        <v>135</v>
      </c>
      <c r="E118" s="96">
        <v>0</v>
      </c>
      <c r="F118" s="97">
        <f t="shared" si="23"/>
        <v>0</v>
      </c>
      <c r="G118" s="337" t="s">
        <v>135</v>
      </c>
      <c r="H118" s="96">
        <v>40000</v>
      </c>
      <c r="I118" s="99">
        <f t="shared" si="24"/>
        <v>40000</v>
      </c>
      <c r="J118" s="337" t="s">
        <v>135</v>
      </c>
      <c r="K118" s="96">
        <v>40000</v>
      </c>
      <c r="L118" s="99">
        <f t="shared" si="25"/>
        <v>40000</v>
      </c>
      <c r="M118" s="337" t="s">
        <v>135</v>
      </c>
      <c r="N118" s="96">
        <v>40000</v>
      </c>
      <c r="O118" s="99">
        <f t="shared" si="26"/>
        <v>40000</v>
      </c>
      <c r="P118" s="337" t="s">
        <v>135</v>
      </c>
      <c r="Q118" s="96">
        <v>40000</v>
      </c>
      <c r="R118" s="99">
        <f t="shared" si="27"/>
        <v>40000</v>
      </c>
      <c r="S118" s="337" t="s">
        <v>135</v>
      </c>
      <c r="T118" s="96">
        <v>40000</v>
      </c>
      <c r="U118" s="99">
        <f t="shared" si="28"/>
        <v>40000</v>
      </c>
      <c r="V118" s="62"/>
    </row>
    <row r="119" spans="1:23" ht="14.25" customHeight="1">
      <c r="A119" s="95"/>
      <c r="B119" s="312"/>
      <c r="C119" s="313" t="s">
        <v>132</v>
      </c>
      <c r="D119" s="314" t="s">
        <v>135</v>
      </c>
      <c r="E119" s="96">
        <v>0</v>
      </c>
      <c r="F119" s="97">
        <f t="shared" si="23"/>
        <v>0</v>
      </c>
      <c r="G119" s="337" t="s">
        <v>135</v>
      </c>
      <c r="H119" s="96">
        <v>15000</v>
      </c>
      <c r="I119" s="99">
        <f t="shared" si="24"/>
        <v>15000</v>
      </c>
      <c r="J119" s="337" t="s">
        <v>135</v>
      </c>
      <c r="K119" s="96">
        <v>15000</v>
      </c>
      <c r="L119" s="99">
        <f t="shared" si="25"/>
        <v>15000</v>
      </c>
      <c r="M119" s="337" t="s">
        <v>135</v>
      </c>
      <c r="N119" s="96">
        <v>15000</v>
      </c>
      <c r="O119" s="99">
        <f t="shared" si="26"/>
        <v>15000</v>
      </c>
      <c r="P119" s="337" t="s">
        <v>135</v>
      </c>
      <c r="Q119" s="96">
        <v>15000</v>
      </c>
      <c r="R119" s="99">
        <f t="shared" si="27"/>
        <v>15000</v>
      </c>
      <c r="S119" s="337" t="s">
        <v>135</v>
      </c>
      <c r="T119" s="96">
        <v>15000</v>
      </c>
      <c r="U119" s="99">
        <f t="shared" si="28"/>
        <v>15000</v>
      </c>
      <c r="V119" s="62"/>
    </row>
    <row r="120" spans="1:23" ht="14.25" customHeight="1" collapsed="1">
      <c r="A120" s="95"/>
      <c r="B120" s="312"/>
      <c r="C120" s="313" t="s">
        <v>133</v>
      </c>
      <c r="D120" s="314" t="s">
        <v>135</v>
      </c>
      <c r="E120" s="96">
        <v>0</v>
      </c>
      <c r="F120" s="97">
        <f t="shared" si="23"/>
        <v>0</v>
      </c>
      <c r="G120" s="337" t="s">
        <v>135</v>
      </c>
      <c r="H120" s="96">
        <v>3000</v>
      </c>
      <c r="I120" s="99">
        <f t="shared" si="24"/>
        <v>3000</v>
      </c>
      <c r="J120" s="337" t="s">
        <v>135</v>
      </c>
      <c r="K120" s="96">
        <v>3000</v>
      </c>
      <c r="L120" s="99">
        <f t="shared" si="25"/>
        <v>3000</v>
      </c>
      <c r="M120" s="337" t="s">
        <v>135</v>
      </c>
      <c r="N120" s="96">
        <v>3000</v>
      </c>
      <c r="O120" s="99">
        <f t="shared" si="26"/>
        <v>3000</v>
      </c>
      <c r="P120" s="337" t="s">
        <v>135</v>
      </c>
      <c r="Q120" s="96">
        <v>3000</v>
      </c>
      <c r="R120" s="99">
        <f t="shared" si="27"/>
        <v>3000</v>
      </c>
      <c r="S120" s="337" t="s">
        <v>135</v>
      </c>
      <c r="T120" s="96">
        <v>3000</v>
      </c>
      <c r="U120" s="99">
        <f t="shared" si="28"/>
        <v>3000</v>
      </c>
      <c r="V120" s="62"/>
    </row>
    <row r="121" spans="1:23" ht="14.25" hidden="1" customHeight="1" outlineLevel="1">
      <c r="A121" s="95"/>
      <c r="B121" s="312"/>
      <c r="C121" s="313" t="s">
        <v>175</v>
      </c>
      <c r="D121" s="314" t="s">
        <v>135</v>
      </c>
      <c r="E121" s="96">
        <v>0</v>
      </c>
      <c r="F121" s="97">
        <f t="shared" si="23"/>
        <v>0</v>
      </c>
      <c r="G121" s="337" t="s">
        <v>135</v>
      </c>
      <c r="H121" s="96">
        <v>0</v>
      </c>
      <c r="I121" s="99">
        <f t="shared" si="24"/>
        <v>0</v>
      </c>
      <c r="J121" s="337" t="s">
        <v>135</v>
      </c>
      <c r="K121" s="96">
        <v>0</v>
      </c>
      <c r="L121" s="99">
        <f t="shared" si="25"/>
        <v>0</v>
      </c>
      <c r="M121" s="337" t="s">
        <v>135</v>
      </c>
      <c r="N121" s="96">
        <v>0</v>
      </c>
      <c r="O121" s="99">
        <f t="shared" si="26"/>
        <v>0</v>
      </c>
      <c r="P121" s="337" t="s">
        <v>135</v>
      </c>
      <c r="Q121" s="96">
        <v>0</v>
      </c>
      <c r="R121" s="99">
        <f t="shared" si="27"/>
        <v>0</v>
      </c>
      <c r="S121" s="337" t="s">
        <v>135</v>
      </c>
      <c r="T121" s="96">
        <v>0</v>
      </c>
      <c r="U121" s="99">
        <f t="shared" si="28"/>
        <v>0</v>
      </c>
      <c r="V121" s="62"/>
    </row>
    <row r="122" spans="1:23" ht="14.25" hidden="1" customHeight="1" outlineLevel="1">
      <c r="A122" s="95"/>
      <c r="B122" s="312"/>
      <c r="C122" s="313" t="s">
        <v>175</v>
      </c>
      <c r="D122" s="314" t="s">
        <v>135</v>
      </c>
      <c r="E122" s="96">
        <v>0</v>
      </c>
      <c r="F122" s="97">
        <f t="shared" si="23"/>
        <v>0</v>
      </c>
      <c r="G122" s="337" t="s">
        <v>135</v>
      </c>
      <c r="H122" s="96">
        <v>0</v>
      </c>
      <c r="I122" s="99">
        <f t="shared" si="24"/>
        <v>0</v>
      </c>
      <c r="J122" s="337" t="s">
        <v>135</v>
      </c>
      <c r="K122" s="96">
        <v>0</v>
      </c>
      <c r="L122" s="99">
        <f t="shared" si="25"/>
        <v>0</v>
      </c>
      <c r="M122" s="337" t="s">
        <v>135</v>
      </c>
      <c r="N122" s="96">
        <v>0</v>
      </c>
      <c r="O122" s="99">
        <f t="shared" si="26"/>
        <v>0</v>
      </c>
      <c r="P122" s="337" t="s">
        <v>135</v>
      </c>
      <c r="Q122" s="96">
        <v>0</v>
      </c>
      <c r="R122" s="99">
        <f t="shared" si="27"/>
        <v>0</v>
      </c>
      <c r="S122" s="337" t="s">
        <v>135</v>
      </c>
      <c r="T122" s="96">
        <v>0</v>
      </c>
      <c r="U122" s="99">
        <f t="shared" si="28"/>
        <v>0</v>
      </c>
      <c r="V122" s="62"/>
    </row>
    <row r="123" spans="1:23" ht="14.25" hidden="1" customHeight="1" outlineLevel="1">
      <c r="A123" s="95"/>
      <c r="B123" s="312"/>
      <c r="C123" s="313" t="s">
        <v>175</v>
      </c>
      <c r="D123" s="314" t="s">
        <v>135</v>
      </c>
      <c r="E123" s="96">
        <v>0</v>
      </c>
      <c r="F123" s="97">
        <f t="shared" si="23"/>
        <v>0</v>
      </c>
      <c r="G123" s="337" t="s">
        <v>135</v>
      </c>
      <c r="H123" s="96">
        <v>0</v>
      </c>
      <c r="I123" s="99">
        <f t="shared" si="24"/>
        <v>0</v>
      </c>
      <c r="J123" s="337" t="s">
        <v>135</v>
      </c>
      <c r="K123" s="96">
        <v>0</v>
      </c>
      <c r="L123" s="99">
        <f t="shared" si="25"/>
        <v>0</v>
      </c>
      <c r="M123" s="337" t="s">
        <v>135</v>
      </c>
      <c r="N123" s="96">
        <v>0</v>
      </c>
      <c r="O123" s="99">
        <f t="shared" si="26"/>
        <v>0</v>
      </c>
      <c r="P123" s="337" t="s">
        <v>135</v>
      </c>
      <c r="Q123" s="96">
        <v>0</v>
      </c>
      <c r="R123" s="99">
        <f t="shared" si="27"/>
        <v>0</v>
      </c>
      <c r="S123" s="337" t="s">
        <v>135</v>
      </c>
      <c r="T123" s="96">
        <v>0</v>
      </c>
      <c r="U123" s="99">
        <f t="shared" si="28"/>
        <v>0</v>
      </c>
      <c r="V123" s="62"/>
    </row>
    <row r="124" spans="1:23" ht="14.25" hidden="1" customHeight="1" outlineLevel="1">
      <c r="A124" s="95"/>
      <c r="B124" s="312"/>
      <c r="C124" s="313" t="s">
        <v>175</v>
      </c>
      <c r="D124" s="314" t="s">
        <v>135</v>
      </c>
      <c r="E124" s="96">
        <v>0</v>
      </c>
      <c r="F124" s="97">
        <f t="shared" si="23"/>
        <v>0</v>
      </c>
      <c r="G124" s="337" t="s">
        <v>135</v>
      </c>
      <c r="H124" s="96">
        <v>0</v>
      </c>
      <c r="I124" s="99">
        <f t="shared" si="24"/>
        <v>0</v>
      </c>
      <c r="J124" s="337" t="s">
        <v>135</v>
      </c>
      <c r="K124" s="96">
        <v>0</v>
      </c>
      <c r="L124" s="99">
        <f t="shared" si="25"/>
        <v>0</v>
      </c>
      <c r="M124" s="337" t="s">
        <v>135</v>
      </c>
      <c r="N124" s="96">
        <v>0</v>
      </c>
      <c r="O124" s="99">
        <f t="shared" si="26"/>
        <v>0</v>
      </c>
      <c r="P124" s="337" t="s">
        <v>135</v>
      </c>
      <c r="Q124" s="96">
        <v>0</v>
      </c>
      <c r="R124" s="99">
        <f t="shared" si="27"/>
        <v>0</v>
      </c>
      <c r="S124" s="337" t="s">
        <v>135</v>
      </c>
      <c r="T124" s="96">
        <v>0</v>
      </c>
      <c r="U124" s="99">
        <f t="shared" si="28"/>
        <v>0</v>
      </c>
      <c r="V124" s="62"/>
    </row>
    <row r="125" spans="1:23" ht="14.25" hidden="1" customHeight="1" outlineLevel="1">
      <c r="A125" s="95"/>
      <c r="B125" s="312"/>
      <c r="C125" s="313" t="s">
        <v>175</v>
      </c>
      <c r="D125" s="314" t="s">
        <v>135</v>
      </c>
      <c r="E125" s="96">
        <v>0</v>
      </c>
      <c r="F125" s="97">
        <f t="shared" si="23"/>
        <v>0</v>
      </c>
      <c r="G125" s="337" t="s">
        <v>135</v>
      </c>
      <c r="H125" s="96">
        <v>0</v>
      </c>
      <c r="I125" s="99">
        <f t="shared" si="24"/>
        <v>0</v>
      </c>
      <c r="J125" s="337" t="s">
        <v>135</v>
      </c>
      <c r="K125" s="96">
        <v>0</v>
      </c>
      <c r="L125" s="99">
        <f t="shared" si="25"/>
        <v>0</v>
      </c>
      <c r="M125" s="337" t="s">
        <v>135</v>
      </c>
      <c r="N125" s="96">
        <v>0</v>
      </c>
      <c r="O125" s="99">
        <f t="shared" si="26"/>
        <v>0</v>
      </c>
      <c r="P125" s="337" t="s">
        <v>135</v>
      </c>
      <c r="Q125" s="96">
        <v>0</v>
      </c>
      <c r="R125" s="99">
        <f t="shared" si="27"/>
        <v>0</v>
      </c>
      <c r="S125" s="337" t="s">
        <v>135</v>
      </c>
      <c r="T125" s="96">
        <v>0</v>
      </c>
      <c r="U125" s="99">
        <f t="shared" si="28"/>
        <v>0</v>
      </c>
      <c r="V125" s="62"/>
    </row>
    <row r="126" spans="1:23" ht="14.25" customHeight="1">
      <c r="A126" s="95"/>
      <c r="B126" s="334"/>
      <c r="C126" s="335" t="s">
        <v>134</v>
      </c>
      <c r="D126" s="169"/>
      <c r="E126" s="169"/>
      <c r="F126" s="174">
        <f>SUM(F117:F125)</f>
        <v>0</v>
      </c>
      <c r="G126" s="7"/>
      <c r="H126" s="7"/>
      <c r="I126" s="174">
        <f>SUM(I117:I125)</f>
        <v>253266.83917525774</v>
      </c>
      <c r="J126" s="169"/>
      <c r="K126" s="169"/>
      <c r="L126" s="174">
        <f>SUM(L117:L125)</f>
        <v>273850.5230769231</v>
      </c>
      <c r="M126" s="169"/>
      <c r="N126" s="169"/>
      <c r="O126" s="174">
        <f>SUM(O117:O125)</f>
        <v>288424.37226277374</v>
      </c>
      <c r="P126" s="169"/>
      <c r="Q126" s="169"/>
      <c r="R126" s="174">
        <f>SUM(R117:R125)</f>
        <v>307222.15000000002</v>
      </c>
      <c r="S126" s="184"/>
      <c r="T126" s="184"/>
      <c r="U126" s="174">
        <f>SUM(U117:U125)</f>
        <v>312689.86878980894</v>
      </c>
      <c r="V126" s="184"/>
      <c r="W126" s="169"/>
    </row>
    <row r="127" spans="1:23">
      <c r="C127" s="339"/>
      <c r="F127" s="107"/>
      <c r="I127" s="107"/>
      <c r="L127" s="107"/>
      <c r="O127" s="107"/>
      <c r="R127" s="107"/>
      <c r="U127" s="107"/>
    </row>
    <row r="128" spans="1:23">
      <c r="C128" s="339" t="s">
        <v>84</v>
      </c>
      <c r="F128" s="107"/>
      <c r="I128" s="107"/>
      <c r="L128" s="107"/>
      <c r="O128" s="107"/>
      <c r="R128" s="107"/>
      <c r="U128" s="107"/>
    </row>
    <row r="129" spans="1:23" ht="14.25" customHeight="1">
      <c r="A129" s="95"/>
      <c r="B129" s="312"/>
      <c r="C129" s="313" t="s">
        <v>136</v>
      </c>
      <c r="D129" s="314" t="s">
        <v>135</v>
      </c>
      <c r="E129" s="96">
        <v>0</v>
      </c>
      <c r="F129" s="97">
        <f t="shared" ref="F129:F133" si="29">E129</f>
        <v>0</v>
      </c>
      <c r="G129" s="314" t="s">
        <v>135</v>
      </c>
      <c r="H129" s="96">
        <v>10000</v>
      </c>
      <c r="I129" s="99">
        <f t="shared" ref="I129:I133" si="30">H129</f>
        <v>10000</v>
      </c>
      <c r="J129" s="314" t="s">
        <v>135</v>
      </c>
      <c r="K129" s="96">
        <v>10000</v>
      </c>
      <c r="L129" s="99">
        <f t="shared" ref="L129:L133" si="31">K129</f>
        <v>10000</v>
      </c>
      <c r="M129" s="314" t="s">
        <v>135</v>
      </c>
      <c r="N129" s="96">
        <v>10000</v>
      </c>
      <c r="O129" s="99">
        <f t="shared" ref="O129:O133" si="32">N129</f>
        <v>10000</v>
      </c>
      <c r="P129" s="314" t="s">
        <v>135</v>
      </c>
      <c r="Q129" s="96">
        <v>10000</v>
      </c>
      <c r="R129" s="99">
        <f t="shared" ref="R129:R133" si="33">Q129</f>
        <v>10000</v>
      </c>
      <c r="S129" s="314" t="s">
        <v>135</v>
      </c>
      <c r="T129" s="96">
        <v>10000</v>
      </c>
      <c r="U129" s="99">
        <f t="shared" ref="U129:U133" si="34">T129</f>
        <v>10000</v>
      </c>
      <c r="V129" s="62"/>
    </row>
    <row r="130" spans="1:23" ht="14.25" customHeight="1" collapsed="1">
      <c r="A130" s="95"/>
      <c r="B130" s="312"/>
      <c r="C130" s="313" t="s">
        <v>137</v>
      </c>
      <c r="D130" s="314" t="s">
        <v>135</v>
      </c>
      <c r="E130" s="96">
        <v>0</v>
      </c>
      <c r="F130" s="97">
        <f t="shared" si="29"/>
        <v>0</v>
      </c>
      <c r="G130" s="314" t="s">
        <v>135</v>
      </c>
      <c r="H130" s="96">
        <v>15000</v>
      </c>
      <c r="I130" s="99">
        <f t="shared" si="30"/>
        <v>15000</v>
      </c>
      <c r="J130" s="314" t="s">
        <v>135</v>
      </c>
      <c r="K130" s="96">
        <v>15000</v>
      </c>
      <c r="L130" s="99">
        <f t="shared" si="31"/>
        <v>15000</v>
      </c>
      <c r="M130" s="314" t="s">
        <v>135</v>
      </c>
      <c r="N130" s="96">
        <v>15000</v>
      </c>
      <c r="O130" s="99">
        <f t="shared" si="32"/>
        <v>15000</v>
      </c>
      <c r="P130" s="314" t="s">
        <v>135</v>
      </c>
      <c r="Q130" s="96">
        <v>15000</v>
      </c>
      <c r="R130" s="99">
        <f t="shared" si="33"/>
        <v>15000</v>
      </c>
      <c r="S130" s="314" t="s">
        <v>135</v>
      </c>
      <c r="T130" s="96">
        <v>15000</v>
      </c>
      <c r="U130" s="99">
        <f t="shared" si="34"/>
        <v>15000</v>
      </c>
      <c r="V130" s="62"/>
    </row>
    <row r="131" spans="1:23" ht="14.25" hidden="1" customHeight="1" outlineLevel="1">
      <c r="A131" s="95"/>
      <c r="B131" s="312"/>
      <c r="C131" s="313" t="s">
        <v>84</v>
      </c>
      <c r="D131" s="314" t="s">
        <v>135</v>
      </c>
      <c r="E131" s="96">
        <v>0</v>
      </c>
      <c r="F131" s="97">
        <f t="shared" si="29"/>
        <v>0</v>
      </c>
      <c r="G131" s="314" t="s">
        <v>135</v>
      </c>
      <c r="H131" s="96">
        <v>0</v>
      </c>
      <c r="I131" s="99">
        <f t="shared" si="30"/>
        <v>0</v>
      </c>
      <c r="J131" s="314" t="s">
        <v>135</v>
      </c>
      <c r="K131" s="96">
        <v>0</v>
      </c>
      <c r="L131" s="99">
        <f t="shared" si="31"/>
        <v>0</v>
      </c>
      <c r="M131" s="314" t="s">
        <v>135</v>
      </c>
      <c r="N131" s="96">
        <v>0</v>
      </c>
      <c r="O131" s="99">
        <f t="shared" si="32"/>
        <v>0</v>
      </c>
      <c r="P131" s="314" t="s">
        <v>135</v>
      </c>
      <c r="Q131" s="96">
        <v>0</v>
      </c>
      <c r="R131" s="99">
        <f t="shared" si="33"/>
        <v>0</v>
      </c>
      <c r="S131" s="314" t="s">
        <v>135</v>
      </c>
      <c r="T131" s="96">
        <v>0</v>
      </c>
      <c r="U131" s="99">
        <f t="shared" si="34"/>
        <v>0</v>
      </c>
      <c r="V131" s="62"/>
    </row>
    <row r="132" spans="1:23" ht="14.25" hidden="1" customHeight="1" outlineLevel="1">
      <c r="A132" s="95"/>
      <c r="B132" s="312"/>
      <c r="C132" s="313" t="s">
        <v>84</v>
      </c>
      <c r="D132" s="314" t="s">
        <v>135</v>
      </c>
      <c r="E132" s="96">
        <v>0</v>
      </c>
      <c r="F132" s="97">
        <f t="shared" si="29"/>
        <v>0</v>
      </c>
      <c r="G132" s="314" t="s">
        <v>135</v>
      </c>
      <c r="H132" s="96">
        <v>0</v>
      </c>
      <c r="I132" s="99">
        <f t="shared" si="30"/>
        <v>0</v>
      </c>
      <c r="J132" s="314" t="s">
        <v>135</v>
      </c>
      <c r="K132" s="96">
        <v>0</v>
      </c>
      <c r="L132" s="99">
        <f t="shared" si="31"/>
        <v>0</v>
      </c>
      <c r="M132" s="314" t="s">
        <v>135</v>
      </c>
      <c r="N132" s="96">
        <v>0</v>
      </c>
      <c r="O132" s="99">
        <f t="shared" si="32"/>
        <v>0</v>
      </c>
      <c r="P132" s="314" t="s">
        <v>135</v>
      </c>
      <c r="Q132" s="96">
        <v>0</v>
      </c>
      <c r="R132" s="99">
        <f t="shared" si="33"/>
        <v>0</v>
      </c>
      <c r="S132" s="314" t="s">
        <v>135</v>
      </c>
      <c r="T132" s="96">
        <v>0</v>
      </c>
      <c r="U132" s="99">
        <f t="shared" si="34"/>
        <v>0</v>
      </c>
      <c r="V132" s="62"/>
    </row>
    <row r="133" spans="1:23" ht="14.25" hidden="1" customHeight="1" outlineLevel="1">
      <c r="A133" s="95"/>
      <c r="B133" s="312"/>
      <c r="C133" s="313" t="s">
        <v>84</v>
      </c>
      <c r="D133" s="314" t="s">
        <v>135</v>
      </c>
      <c r="E133" s="96">
        <v>0</v>
      </c>
      <c r="F133" s="97">
        <f t="shared" si="29"/>
        <v>0</v>
      </c>
      <c r="G133" s="314" t="s">
        <v>135</v>
      </c>
      <c r="H133" s="96">
        <v>0</v>
      </c>
      <c r="I133" s="99">
        <f t="shared" si="30"/>
        <v>0</v>
      </c>
      <c r="J133" s="314" t="s">
        <v>135</v>
      </c>
      <c r="K133" s="96">
        <v>0</v>
      </c>
      <c r="L133" s="99">
        <f t="shared" si="31"/>
        <v>0</v>
      </c>
      <c r="M133" s="314" t="s">
        <v>135</v>
      </c>
      <c r="N133" s="96">
        <v>0</v>
      </c>
      <c r="O133" s="99">
        <f t="shared" si="32"/>
        <v>0</v>
      </c>
      <c r="P133" s="314" t="s">
        <v>135</v>
      </c>
      <c r="Q133" s="96">
        <v>0</v>
      </c>
      <c r="R133" s="99">
        <f t="shared" si="33"/>
        <v>0</v>
      </c>
      <c r="S133" s="314" t="s">
        <v>135</v>
      </c>
      <c r="T133" s="96">
        <v>0</v>
      </c>
      <c r="U133" s="99">
        <f t="shared" si="34"/>
        <v>0</v>
      </c>
      <c r="V133" s="62"/>
    </row>
    <row r="134" spans="1:23" ht="14.25" customHeight="1">
      <c r="A134" s="95"/>
      <c r="B134" s="334"/>
      <c r="C134" s="339" t="s">
        <v>138</v>
      </c>
      <c r="D134" s="340"/>
      <c r="E134" s="341"/>
      <c r="F134" s="342">
        <f>SUM(F129:F133)</f>
        <v>0</v>
      </c>
      <c r="G134" s="340"/>
      <c r="H134" s="171"/>
      <c r="I134" s="342">
        <f>SUM(I129:I133)</f>
        <v>25000</v>
      </c>
      <c r="J134" s="340"/>
      <c r="K134" s="171"/>
      <c r="L134" s="342">
        <f>SUM(L129:L133)</f>
        <v>25000</v>
      </c>
      <c r="M134" s="340"/>
      <c r="N134" s="171"/>
      <c r="O134" s="342">
        <f>SUM(O129:O133)</f>
        <v>25000</v>
      </c>
      <c r="R134" s="342">
        <f>SUM(R129:R133)</f>
        <v>25000</v>
      </c>
      <c r="S134" s="62"/>
      <c r="T134" s="62"/>
      <c r="U134" s="342">
        <f>SUM(U129:U133)</f>
        <v>25000</v>
      </c>
      <c r="V134" s="62"/>
    </row>
    <row r="135" spans="1:23" ht="14.25" customHeight="1">
      <c r="A135" s="95"/>
      <c r="B135" s="95"/>
      <c r="C135" s="25"/>
      <c r="D135" s="25"/>
      <c r="F135" s="41"/>
      <c r="G135" s="25"/>
      <c r="H135" s="50"/>
      <c r="I135" s="41"/>
      <c r="J135" s="25"/>
      <c r="K135" s="343"/>
      <c r="L135" s="41"/>
      <c r="M135" s="25"/>
      <c r="N135" s="343"/>
      <c r="O135" s="41"/>
      <c r="R135" s="41"/>
      <c r="S135" s="12"/>
      <c r="T135" s="12"/>
      <c r="U135" s="41"/>
      <c r="V135" s="12"/>
    </row>
    <row r="136" spans="1:23" ht="14.25" customHeight="1">
      <c r="A136" s="95"/>
      <c r="B136" s="95"/>
      <c r="C136" s="25" t="s">
        <v>85</v>
      </c>
      <c r="D136" s="25" t="s">
        <v>188</v>
      </c>
      <c r="E136" s="344">
        <f ca="1">'Share of Network Costs'!C26</f>
        <v>0</v>
      </c>
      <c r="F136" s="345">
        <f ca="1">E136</f>
        <v>0</v>
      </c>
      <c r="G136" s="346" t="s">
        <v>188</v>
      </c>
      <c r="H136" s="344">
        <f ca="1">'Share of Network Costs'!D26</f>
        <v>232157.14043505874</v>
      </c>
      <c r="I136" s="345">
        <f ca="1">H136</f>
        <v>232157.14043505874</v>
      </c>
      <c r="J136" s="346" t="s">
        <v>188</v>
      </c>
      <c r="K136" s="344">
        <f ca="1">'Share of Network Costs'!E26</f>
        <v>293850.73478282307</v>
      </c>
      <c r="L136" s="345">
        <f ca="1">K136</f>
        <v>293850.73478282307</v>
      </c>
      <c r="M136" s="346" t="s">
        <v>188</v>
      </c>
      <c r="N136" s="344">
        <f ca="1">'Share of Network Costs'!F26</f>
        <v>351414.80264374224</v>
      </c>
      <c r="O136" s="345">
        <f ca="1">N136</f>
        <v>351414.80264374224</v>
      </c>
      <c r="P136" s="346" t="s">
        <v>188</v>
      </c>
      <c r="Q136" s="344">
        <f ca="1">'Share of Network Costs'!G26</f>
        <v>409658.47681913659</v>
      </c>
      <c r="R136" s="345">
        <f ca="1">Q136</f>
        <v>409658.47681913659</v>
      </c>
      <c r="S136" s="346" t="s">
        <v>188</v>
      </c>
      <c r="T136" s="344">
        <f ca="1">'Share of Network Costs'!G26</f>
        <v>409658.47681913659</v>
      </c>
      <c r="U136" s="345">
        <f ca="1">T136</f>
        <v>409658.47681913659</v>
      </c>
      <c r="V136" s="347"/>
    </row>
    <row r="137" spans="1:23" ht="14.25" customHeight="1">
      <c r="A137" s="95"/>
      <c r="B137" s="5"/>
      <c r="C137" s="266"/>
      <c r="D137" s="169"/>
      <c r="E137" s="169"/>
      <c r="F137" s="348"/>
      <c r="G137" s="7"/>
      <c r="H137" s="7"/>
      <c r="I137" s="348"/>
      <c r="J137" s="169"/>
      <c r="K137" s="169"/>
      <c r="L137" s="348"/>
      <c r="M137" s="169"/>
      <c r="N137" s="169"/>
      <c r="O137" s="348"/>
      <c r="P137" s="169"/>
      <c r="Q137" s="169"/>
      <c r="R137" s="348"/>
      <c r="S137" s="184"/>
      <c r="T137" s="184"/>
      <c r="U137" s="348"/>
      <c r="V137" s="184"/>
      <c r="W137" s="169"/>
    </row>
    <row r="138" spans="1:23" ht="14.25" customHeight="1">
      <c r="A138" s="95"/>
      <c r="B138" s="5"/>
      <c r="C138" s="266" t="s">
        <v>86</v>
      </c>
      <c r="D138" s="169"/>
      <c r="E138" s="169"/>
      <c r="F138" s="348">
        <f ca="1">F136+F134+F126+F114+F90+F68+F67</f>
        <v>175796</v>
      </c>
      <c r="G138" s="7"/>
      <c r="H138" s="7"/>
      <c r="I138" s="348">
        <f ca="1">I136+I134+I126+I114+I90+I68+I67</f>
        <v>2354086.7296103165</v>
      </c>
      <c r="J138" s="169"/>
      <c r="K138" s="169"/>
      <c r="L138" s="348">
        <f ca="1">L136+L134+L126+L114+L90+L68+L67</f>
        <v>2807806.382859746</v>
      </c>
      <c r="M138" s="169"/>
      <c r="N138" s="169"/>
      <c r="O138" s="348">
        <f ca="1">O136+O134+O126+O114+O90+O68+O67</f>
        <v>3377766.922406516</v>
      </c>
      <c r="P138" s="169"/>
      <c r="Q138" s="169"/>
      <c r="R138" s="348">
        <f ca="1">R136+R134+R126+R114+R90+R68+R67</f>
        <v>3904802.7292691362</v>
      </c>
      <c r="S138" s="184"/>
      <c r="T138" s="184"/>
      <c r="U138" s="348">
        <f ca="1">U136+U134+U126+U114+U90+U68+U67</f>
        <v>4227498.4701079456</v>
      </c>
      <c r="V138" s="184"/>
      <c r="W138" s="169"/>
    </row>
    <row r="139" spans="1:23" ht="14.25" customHeight="1">
      <c r="B139" s="94"/>
      <c r="F139" s="32"/>
      <c r="G139" s="11"/>
      <c r="H139" s="11"/>
      <c r="I139" s="32"/>
      <c r="L139" s="49"/>
      <c r="O139" s="49"/>
      <c r="R139" s="49"/>
      <c r="S139" s="12"/>
      <c r="T139" s="12"/>
      <c r="U139" s="49"/>
      <c r="V139" s="12"/>
    </row>
    <row r="140" spans="1:23" ht="14.25" customHeight="1">
      <c r="A140" s="169"/>
      <c r="B140" s="5"/>
      <c r="C140" s="266" t="s">
        <v>139</v>
      </c>
      <c r="D140" s="169"/>
      <c r="E140" s="169"/>
      <c r="F140" s="350">
        <f ca="1">F61-F138</f>
        <v>-175796</v>
      </c>
      <c r="G140" s="351"/>
      <c r="H140" s="351"/>
      <c r="I140" s="350">
        <f ca="1">I61-I138</f>
        <v>1305.5203896835446</v>
      </c>
      <c r="J140" s="352"/>
      <c r="K140" s="352"/>
      <c r="L140" s="350">
        <f ca="1">L61-L138</f>
        <v>390085.07714025397</v>
      </c>
      <c r="M140" s="352"/>
      <c r="N140" s="352"/>
      <c r="O140" s="350">
        <f ca="1">O61-O138</f>
        <v>692742.18909348361</v>
      </c>
      <c r="P140" s="352"/>
      <c r="Q140" s="352"/>
      <c r="R140" s="350">
        <f ca="1">R61-R138</f>
        <v>1069337.4232068644</v>
      </c>
      <c r="S140" s="353"/>
      <c r="T140" s="353"/>
      <c r="U140" s="350">
        <f ca="1">U61-U138</f>
        <v>1119375.9273912152</v>
      </c>
      <c r="V140" s="184"/>
      <c r="W140" s="169"/>
    </row>
    <row r="141" spans="1:23" ht="14.25" customHeight="1">
      <c r="F141" s="11"/>
      <c r="G141" s="11"/>
      <c r="H141" s="11"/>
      <c r="I141" s="11"/>
      <c r="S141" s="12"/>
      <c r="T141" s="12"/>
      <c r="V141" s="12"/>
    </row>
    <row r="142" spans="1:23" ht="14.25" customHeight="1">
      <c r="F142" s="11"/>
      <c r="G142" s="11"/>
      <c r="H142" s="11"/>
      <c r="I142" s="11"/>
      <c r="S142" s="12"/>
      <c r="T142" s="12"/>
      <c r="V142" s="12"/>
    </row>
    <row r="143" spans="1:23" ht="14.25" customHeight="1">
      <c r="F143" s="11"/>
      <c r="G143" s="11"/>
      <c r="H143" s="11"/>
      <c r="I143" s="11"/>
      <c r="S143" s="12"/>
      <c r="T143" s="12"/>
      <c r="V143" s="12"/>
    </row>
    <row r="144" spans="1:23" ht="14.25" customHeight="1">
      <c r="F144" s="11"/>
      <c r="G144" s="11"/>
      <c r="H144" s="11"/>
      <c r="I144" s="11"/>
      <c r="S144" s="12"/>
      <c r="T144" s="12"/>
      <c r="V144" s="12"/>
    </row>
    <row r="145" spans="6:22" ht="14.25" customHeight="1">
      <c r="F145" s="11"/>
      <c r="G145" s="11"/>
      <c r="H145" s="11"/>
      <c r="I145" s="11"/>
      <c r="S145" s="12"/>
      <c r="T145" s="12"/>
      <c r="V145" s="12"/>
    </row>
    <row r="146" spans="6:22" ht="14.25" customHeight="1">
      <c r="F146" s="11"/>
      <c r="G146" s="11"/>
      <c r="H146" s="11"/>
      <c r="I146" s="11"/>
      <c r="S146" s="12"/>
      <c r="T146" s="12"/>
      <c r="V146" s="12"/>
    </row>
    <row r="147" spans="6:22" ht="14.25" customHeight="1">
      <c r="F147" s="11"/>
      <c r="G147" s="11"/>
      <c r="H147" s="11"/>
      <c r="I147" s="11"/>
      <c r="S147" s="12"/>
      <c r="T147" s="12"/>
      <c r="V147" s="12"/>
    </row>
    <row r="148" spans="6:22" ht="14.25" customHeight="1">
      <c r="F148" s="11"/>
      <c r="G148" s="11"/>
      <c r="H148" s="11"/>
      <c r="I148" s="11"/>
      <c r="S148" s="12"/>
      <c r="T148" s="12"/>
      <c r="V148" s="12"/>
    </row>
    <row r="149" spans="6:22" ht="14.25" customHeight="1">
      <c r="F149" s="11"/>
      <c r="G149" s="11"/>
      <c r="H149" s="11"/>
      <c r="I149" s="11"/>
      <c r="S149" s="12"/>
      <c r="T149" s="12"/>
      <c r="V149" s="12"/>
    </row>
    <row r="150" spans="6:22" ht="14.25" customHeight="1">
      <c r="F150" s="11"/>
      <c r="G150" s="11"/>
      <c r="H150" s="11"/>
      <c r="I150" s="11"/>
      <c r="S150" s="12"/>
      <c r="T150" s="12"/>
      <c r="V150" s="12"/>
    </row>
    <row r="151" spans="6:22" ht="14.25" customHeight="1">
      <c r="F151" s="11"/>
      <c r="G151" s="11"/>
      <c r="H151" s="11"/>
      <c r="I151" s="11"/>
      <c r="S151" s="12"/>
      <c r="T151" s="12"/>
      <c r="V151" s="12"/>
    </row>
    <row r="152" spans="6:22" ht="14.25" customHeight="1">
      <c r="F152" s="11"/>
      <c r="G152" s="11"/>
      <c r="H152" s="11"/>
      <c r="I152" s="11"/>
      <c r="S152" s="12"/>
      <c r="T152" s="12"/>
      <c r="V152" s="12"/>
    </row>
    <row r="153" spans="6:22" ht="14.25" customHeight="1">
      <c r="F153" s="11"/>
      <c r="G153" s="11"/>
      <c r="H153" s="11"/>
      <c r="I153" s="11"/>
      <c r="S153" s="12"/>
      <c r="T153" s="12"/>
      <c r="V153" s="12"/>
    </row>
    <row r="154" spans="6:22" ht="14.25" customHeight="1">
      <c r="F154" s="11"/>
      <c r="G154" s="11"/>
      <c r="H154" s="11"/>
      <c r="I154" s="11"/>
      <c r="S154" s="12"/>
      <c r="T154" s="12"/>
      <c r="V154" s="12"/>
    </row>
    <row r="155" spans="6:22" ht="14.25" customHeight="1">
      <c r="F155" s="11"/>
      <c r="G155" s="11"/>
      <c r="H155" s="11"/>
      <c r="I155" s="11"/>
      <c r="S155" s="12"/>
      <c r="T155" s="12"/>
      <c r="V155" s="12"/>
    </row>
    <row r="156" spans="6:22" ht="14.25" customHeight="1">
      <c r="F156" s="11"/>
      <c r="G156" s="11"/>
      <c r="H156" s="11"/>
      <c r="I156" s="11"/>
      <c r="S156" s="12"/>
      <c r="T156" s="12"/>
      <c r="V156" s="12"/>
    </row>
    <row r="157" spans="6:22" ht="14.25" customHeight="1">
      <c r="F157" s="11"/>
      <c r="G157" s="11"/>
      <c r="H157" s="11"/>
      <c r="I157" s="11"/>
      <c r="S157" s="12"/>
      <c r="T157" s="12"/>
      <c r="V157" s="12"/>
    </row>
    <row r="158" spans="6:22" ht="14.25" customHeight="1">
      <c r="F158" s="11"/>
      <c r="G158" s="11"/>
      <c r="H158" s="11"/>
      <c r="I158" s="11"/>
      <c r="S158" s="12"/>
      <c r="T158" s="12"/>
      <c r="V158" s="12"/>
    </row>
    <row r="159" spans="6:22" ht="14.25" customHeight="1">
      <c r="F159" s="11"/>
      <c r="G159" s="11"/>
      <c r="H159" s="11"/>
      <c r="I159" s="11"/>
      <c r="S159" s="12"/>
      <c r="T159" s="12"/>
      <c r="V159" s="12"/>
    </row>
    <row r="160" spans="6:22" ht="14.25" customHeight="1">
      <c r="F160" s="11"/>
      <c r="G160" s="11"/>
      <c r="H160" s="11"/>
      <c r="I160" s="11"/>
      <c r="S160" s="12"/>
      <c r="T160" s="12"/>
      <c r="V160" s="12"/>
    </row>
    <row r="161" spans="6:22" ht="14.25" customHeight="1">
      <c r="F161" s="11"/>
      <c r="G161" s="11"/>
      <c r="H161" s="11"/>
      <c r="I161" s="11"/>
      <c r="S161" s="12"/>
      <c r="T161" s="12"/>
      <c r="V161" s="12"/>
    </row>
    <row r="162" spans="6:22" ht="14.25" customHeight="1">
      <c r="F162" s="11"/>
      <c r="G162" s="11"/>
      <c r="H162" s="11"/>
      <c r="I162" s="11"/>
      <c r="S162" s="12"/>
      <c r="T162" s="12"/>
      <c r="V162" s="12"/>
    </row>
    <row r="163" spans="6:22" ht="14.25" customHeight="1">
      <c r="F163" s="11"/>
      <c r="G163" s="11"/>
      <c r="H163" s="11"/>
      <c r="I163" s="11"/>
      <c r="S163" s="12"/>
      <c r="T163" s="12"/>
      <c r="V163" s="12"/>
    </row>
    <row r="164" spans="6:22" ht="14.25" customHeight="1">
      <c r="F164" s="11"/>
      <c r="G164" s="11"/>
      <c r="H164" s="11"/>
      <c r="I164" s="11"/>
      <c r="S164" s="12"/>
      <c r="T164" s="12"/>
      <c r="V164" s="12"/>
    </row>
    <row r="165" spans="6:22" ht="14.25" customHeight="1">
      <c r="F165" s="11"/>
      <c r="G165" s="11"/>
      <c r="H165" s="11"/>
      <c r="I165" s="11"/>
      <c r="S165" s="12"/>
      <c r="T165" s="12"/>
      <c r="V165" s="12"/>
    </row>
    <row r="166" spans="6:22" ht="14.25" customHeight="1">
      <c r="F166" s="11"/>
      <c r="G166" s="11"/>
      <c r="H166" s="11"/>
      <c r="I166" s="11"/>
      <c r="S166" s="12"/>
      <c r="T166" s="12"/>
      <c r="V166" s="12"/>
    </row>
    <row r="167" spans="6:22" ht="14.25" customHeight="1">
      <c r="F167" s="11"/>
      <c r="G167" s="11"/>
      <c r="H167" s="11"/>
      <c r="I167" s="11"/>
      <c r="S167" s="12"/>
      <c r="T167" s="12"/>
      <c r="V167" s="12"/>
    </row>
    <row r="168" spans="6:22" ht="14.25" customHeight="1">
      <c r="F168" s="11"/>
      <c r="G168" s="11"/>
      <c r="H168" s="11"/>
      <c r="I168" s="11"/>
      <c r="S168" s="12"/>
      <c r="T168" s="12"/>
      <c r="V168" s="12"/>
    </row>
    <row r="169" spans="6:22" ht="14.25" customHeight="1">
      <c r="F169" s="11"/>
      <c r="G169" s="11"/>
      <c r="H169" s="11"/>
      <c r="I169" s="11"/>
      <c r="S169" s="12"/>
      <c r="T169" s="12"/>
      <c r="V169" s="12"/>
    </row>
    <row r="170" spans="6:22" ht="14.25" customHeight="1">
      <c r="F170" s="11"/>
      <c r="G170" s="11"/>
      <c r="H170" s="11"/>
      <c r="I170" s="11"/>
      <c r="S170" s="12"/>
      <c r="T170" s="12"/>
      <c r="V170" s="12"/>
    </row>
    <row r="171" spans="6:22" ht="14.25" customHeight="1">
      <c r="F171" s="11"/>
      <c r="G171" s="11"/>
      <c r="H171" s="11"/>
      <c r="I171" s="11"/>
      <c r="S171" s="12"/>
      <c r="T171" s="12"/>
      <c r="V171" s="12"/>
    </row>
    <row r="172" spans="6:22" ht="14.25" customHeight="1">
      <c r="F172" s="11"/>
      <c r="G172" s="11"/>
      <c r="H172" s="11"/>
      <c r="I172" s="11"/>
      <c r="S172" s="12"/>
      <c r="T172" s="12"/>
      <c r="V172" s="12"/>
    </row>
    <row r="173" spans="6:22" ht="14.25" customHeight="1">
      <c r="F173" s="11"/>
      <c r="G173" s="11"/>
      <c r="H173" s="11"/>
      <c r="I173" s="11"/>
      <c r="S173" s="12"/>
      <c r="T173" s="12"/>
      <c r="V173" s="12"/>
    </row>
    <row r="174" spans="6:22" ht="14.25" customHeight="1">
      <c r="F174" s="11"/>
      <c r="G174" s="11"/>
      <c r="H174" s="11"/>
      <c r="I174" s="11"/>
      <c r="S174" s="12"/>
      <c r="T174" s="12"/>
      <c r="V174" s="12"/>
    </row>
    <row r="175" spans="6:22" ht="14.25" customHeight="1">
      <c r="F175" s="11"/>
      <c r="G175" s="11"/>
      <c r="H175" s="11"/>
      <c r="I175" s="11"/>
      <c r="S175" s="12"/>
      <c r="T175" s="12"/>
      <c r="V175" s="12"/>
    </row>
    <row r="176" spans="6:22" ht="14.25" customHeight="1">
      <c r="F176" s="11"/>
      <c r="G176" s="11"/>
      <c r="H176" s="11"/>
      <c r="I176" s="11"/>
      <c r="S176" s="12"/>
      <c r="T176" s="12"/>
      <c r="V176" s="12"/>
    </row>
    <row r="177" spans="6:22" ht="14.25" customHeight="1">
      <c r="F177" s="11"/>
      <c r="G177" s="11"/>
      <c r="H177" s="11"/>
      <c r="I177" s="11"/>
      <c r="S177" s="12"/>
      <c r="T177" s="12"/>
      <c r="V177" s="12"/>
    </row>
    <row r="178" spans="6:22" ht="14.25" customHeight="1">
      <c r="F178" s="11"/>
      <c r="G178" s="11"/>
      <c r="H178" s="11"/>
      <c r="I178" s="11"/>
      <c r="S178" s="12"/>
      <c r="T178" s="12"/>
      <c r="V178" s="12"/>
    </row>
    <row r="179" spans="6:22" ht="14.25" customHeight="1">
      <c r="F179" s="11"/>
      <c r="G179" s="11"/>
      <c r="H179" s="11"/>
      <c r="I179" s="11"/>
      <c r="S179" s="12"/>
      <c r="T179" s="12"/>
      <c r="V179" s="12"/>
    </row>
    <row r="180" spans="6:22" ht="14.25" customHeight="1">
      <c r="F180" s="11"/>
      <c r="G180" s="11"/>
      <c r="H180" s="11"/>
      <c r="I180" s="11"/>
      <c r="S180" s="12"/>
      <c r="T180" s="12"/>
      <c r="V180" s="12"/>
    </row>
    <row r="181" spans="6:22" ht="14.25" customHeight="1">
      <c r="F181" s="11"/>
      <c r="G181" s="11"/>
      <c r="H181" s="11"/>
      <c r="I181" s="11"/>
      <c r="S181" s="12"/>
      <c r="T181" s="12"/>
      <c r="V181" s="12"/>
    </row>
    <row r="182" spans="6:22" ht="14.25" customHeight="1">
      <c r="F182" s="11"/>
      <c r="G182" s="11"/>
      <c r="H182" s="11"/>
      <c r="I182" s="11"/>
      <c r="S182" s="12"/>
      <c r="T182" s="12"/>
      <c r="V182" s="12"/>
    </row>
    <row r="183" spans="6:22" ht="14.25" customHeight="1">
      <c r="F183" s="11"/>
      <c r="G183" s="11"/>
      <c r="H183" s="11"/>
      <c r="I183" s="11"/>
      <c r="S183" s="12"/>
      <c r="T183" s="12"/>
      <c r="V183" s="12"/>
    </row>
    <row r="184" spans="6:22" ht="14.25" customHeight="1">
      <c r="F184" s="11"/>
      <c r="G184" s="11"/>
      <c r="H184" s="11"/>
      <c r="I184" s="11"/>
      <c r="S184" s="12"/>
      <c r="T184" s="12"/>
      <c r="V184" s="12"/>
    </row>
    <row r="185" spans="6:22" ht="14.25" customHeight="1">
      <c r="F185" s="11"/>
      <c r="G185" s="11"/>
      <c r="H185" s="11"/>
      <c r="I185" s="11"/>
      <c r="S185" s="12"/>
      <c r="T185" s="12"/>
      <c r="V185" s="12"/>
    </row>
    <row r="186" spans="6:22" ht="14.25" customHeight="1">
      <c r="F186" s="11"/>
      <c r="G186" s="11"/>
      <c r="H186" s="11"/>
      <c r="I186" s="11"/>
      <c r="S186" s="12"/>
      <c r="T186" s="12"/>
      <c r="V186" s="12"/>
    </row>
    <row r="187" spans="6:22" ht="14.25" customHeight="1">
      <c r="F187" s="11"/>
      <c r="G187" s="11"/>
      <c r="H187" s="11"/>
      <c r="I187" s="11"/>
      <c r="S187" s="12"/>
      <c r="T187" s="12"/>
      <c r="V187" s="12"/>
    </row>
    <row r="188" spans="6:22" ht="14.25" customHeight="1">
      <c r="F188" s="11"/>
      <c r="G188" s="11"/>
      <c r="H188" s="11"/>
      <c r="I188" s="11"/>
      <c r="S188" s="12"/>
      <c r="T188" s="12"/>
      <c r="V188" s="12"/>
    </row>
    <row r="189" spans="6:22" ht="14.25" customHeight="1">
      <c r="F189" s="11"/>
      <c r="G189" s="11"/>
      <c r="H189" s="11"/>
      <c r="I189" s="11"/>
      <c r="S189" s="12"/>
      <c r="T189" s="12"/>
      <c r="V189" s="12"/>
    </row>
    <row r="190" spans="6:22" ht="14.25" customHeight="1">
      <c r="F190" s="11"/>
      <c r="G190" s="11"/>
      <c r="H190" s="11"/>
      <c r="I190" s="11"/>
      <c r="S190" s="12"/>
      <c r="T190" s="12"/>
      <c r="V190" s="12"/>
    </row>
    <row r="191" spans="6:22" ht="14.25" customHeight="1">
      <c r="F191" s="11"/>
      <c r="G191" s="11"/>
      <c r="H191" s="11"/>
      <c r="I191" s="11"/>
      <c r="S191" s="12"/>
      <c r="T191" s="12"/>
      <c r="V191" s="12"/>
    </row>
    <row r="192" spans="6:22" ht="14.25" customHeight="1">
      <c r="F192" s="11"/>
      <c r="G192" s="11"/>
      <c r="H192" s="11"/>
      <c r="I192" s="11"/>
      <c r="S192" s="12"/>
      <c r="T192" s="12"/>
      <c r="V192" s="12"/>
    </row>
    <row r="193" spans="6:22" ht="14.25" customHeight="1">
      <c r="F193" s="11"/>
      <c r="G193" s="11"/>
      <c r="H193" s="11"/>
      <c r="I193" s="11"/>
      <c r="S193" s="12"/>
      <c r="T193" s="12"/>
      <c r="V193" s="12"/>
    </row>
    <row r="194" spans="6:22" ht="14.25" customHeight="1">
      <c r="F194" s="11"/>
      <c r="G194" s="11"/>
      <c r="H194" s="11"/>
      <c r="I194" s="11"/>
      <c r="S194" s="12"/>
      <c r="T194" s="12"/>
      <c r="V194" s="12"/>
    </row>
    <row r="195" spans="6:22" ht="14.25" customHeight="1">
      <c r="F195" s="11"/>
      <c r="G195" s="11"/>
      <c r="H195" s="11"/>
      <c r="I195" s="11"/>
      <c r="S195" s="12"/>
      <c r="T195" s="12"/>
      <c r="V195" s="12"/>
    </row>
    <row r="196" spans="6:22" ht="14.25" customHeight="1">
      <c r="F196" s="11"/>
      <c r="G196" s="11"/>
      <c r="H196" s="11"/>
      <c r="I196" s="11"/>
      <c r="S196" s="12"/>
      <c r="T196" s="12"/>
      <c r="V196" s="12"/>
    </row>
    <row r="197" spans="6:22" ht="14.25" customHeight="1">
      <c r="F197" s="11"/>
      <c r="G197" s="11"/>
      <c r="H197" s="11"/>
      <c r="I197" s="11"/>
      <c r="S197" s="12"/>
      <c r="T197" s="12"/>
      <c r="V197" s="12"/>
    </row>
    <row r="198" spans="6:22" ht="14.25" customHeight="1">
      <c r="F198" s="11"/>
      <c r="G198" s="11"/>
      <c r="H198" s="11"/>
      <c r="I198" s="11"/>
      <c r="S198" s="12"/>
      <c r="T198" s="12"/>
      <c r="V198" s="12"/>
    </row>
    <row r="199" spans="6:22" ht="14.25" customHeight="1">
      <c r="F199" s="11"/>
      <c r="G199" s="11"/>
      <c r="H199" s="11"/>
      <c r="I199" s="11"/>
      <c r="S199" s="12"/>
      <c r="T199" s="12"/>
      <c r="V199" s="12"/>
    </row>
    <row r="200" spans="6:22" ht="14.25" customHeight="1">
      <c r="F200" s="11"/>
      <c r="G200" s="11"/>
      <c r="H200" s="11"/>
      <c r="I200" s="11"/>
      <c r="S200" s="12"/>
      <c r="T200" s="12"/>
      <c r="V200" s="12"/>
    </row>
    <row r="201" spans="6:22" ht="14.25" customHeight="1">
      <c r="F201" s="11"/>
      <c r="G201" s="11"/>
      <c r="H201" s="11"/>
      <c r="I201" s="11"/>
      <c r="S201" s="12"/>
      <c r="T201" s="12"/>
      <c r="V201" s="12"/>
    </row>
    <row r="202" spans="6:22" ht="14.25" customHeight="1">
      <c r="F202" s="11"/>
      <c r="G202" s="11"/>
      <c r="H202" s="11"/>
      <c r="I202" s="11"/>
      <c r="S202" s="12"/>
      <c r="T202" s="12"/>
      <c r="V202" s="12"/>
    </row>
    <row r="203" spans="6:22" ht="14.25" customHeight="1">
      <c r="F203" s="11"/>
      <c r="G203" s="11"/>
      <c r="H203" s="11"/>
      <c r="I203" s="11"/>
      <c r="S203" s="12"/>
      <c r="T203" s="12"/>
      <c r="V203" s="12"/>
    </row>
    <row r="204" spans="6:22" ht="14.25" customHeight="1">
      <c r="F204" s="11"/>
      <c r="G204" s="11"/>
      <c r="H204" s="11"/>
      <c r="I204" s="11"/>
      <c r="S204" s="12"/>
      <c r="T204" s="12"/>
      <c r="V204" s="12"/>
    </row>
    <row r="205" spans="6:22" ht="14.25" customHeight="1">
      <c r="F205" s="11"/>
      <c r="G205" s="11"/>
      <c r="H205" s="11"/>
      <c r="I205" s="11"/>
      <c r="S205" s="12"/>
      <c r="T205" s="12"/>
      <c r="V205" s="12"/>
    </row>
    <row r="206" spans="6:22" ht="14.25" customHeight="1">
      <c r="F206" s="11"/>
      <c r="G206" s="11"/>
      <c r="H206" s="11"/>
      <c r="I206" s="11"/>
      <c r="S206" s="12"/>
      <c r="T206" s="12"/>
      <c r="V206" s="12"/>
    </row>
    <row r="207" spans="6:22" ht="14.25" customHeight="1">
      <c r="F207" s="11"/>
      <c r="G207" s="11"/>
      <c r="H207" s="11"/>
      <c r="I207" s="11"/>
      <c r="S207" s="12"/>
      <c r="T207" s="12"/>
      <c r="V207" s="12"/>
    </row>
    <row r="208" spans="6:22" ht="14.25" customHeight="1">
      <c r="F208" s="11"/>
      <c r="G208" s="11"/>
      <c r="H208" s="11"/>
      <c r="I208" s="11"/>
      <c r="S208" s="12"/>
      <c r="T208" s="12"/>
      <c r="V208" s="12"/>
    </row>
    <row r="209" spans="6:22" ht="14.25" customHeight="1">
      <c r="F209" s="11"/>
      <c r="G209" s="11"/>
      <c r="H209" s="11"/>
      <c r="I209" s="11"/>
      <c r="S209" s="12"/>
      <c r="T209" s="12"/>
      <c r="V209" s="12"/>
    </row>
    <row r="210" spans="6:22" ht="14.25" customHeight="1">
      <c r="F210" s="11"/>
      <c r="G210" s="11"/>
      <c r="H210" s="11"/>
      <c r="I210" s="11"/>
      <c r="S210" s="12"/>
      <c r="T210" s="12"/>
      <c r="V210" s="12"/>
    </row>
    <row r="211" spans="6:22" ht="14.25" customHeight="1">
      <c r="F211" s="11"/>
      <c r="G211" s="11"/>
      <c r="H211" s="11"/>
      <c r="I211" s="11"/>
      <c r="S211" s="12"/>
      <c r="T211" s="12"/>
      <c r="V211" s="12"/>
    </row>
    <row r="212" spans="6:22" ht="14.25" customHeight="1">
      <c r="F212" s="11"/>
      <c r="G212" s="11"/>
      <c r="H212" s="11"/>
      <c r="I212" s="11"/>
      <c r="S212" s="12"/>
      <c r="T212" s="12"/>
      <c r="V212" s="12"/>
    </row>
    <row r="213" spans="6:22" ht="14.25" customHeight="1">
      <c r="F213" s="11"/>
      <c r="G213" s="11"/>
      <c r="H213" s="11"/>
      <c r="I213" s="11"/>
      <c r="S213" s="12"/>
      <c r="T213" s="12"/>
      <c r="V213" s="12"/>
    </row>
    <row r="214" spans="6:22" ht="14.25" customHeight="1">
      <c r="F214" s="11"/>
      <c r="G214" s="11"/>
      <c r="H214" s="11"/>
      <c r="I214" s="11"/>
      <c r="S214" s="12"/>
      <c r="T214" s="12"/>
      <c r="V214" s="12"/>
    </row>
    <row r="215" spans="6:22" ht="14.25" customHeight="1">
      <c r="F215" s="11"/>
      <c r="G215" s="11"/>
      <c r="H215" s="11"/>
      <c r="I215" s="11"/>
      <c r="S215" s="12"/>
      <c r="T215" s="12"/>
      <c r="V215" s="12"/>
    </row>
    <row r="216" spans="6:22" ht="14.25" customHeight="1">
      <c r="F216" s="11"/>
      <c r="G216" s="11"/>
      <c r="H216" s="11"/>
      <c r="I216" s="11"/>
      <c r="S216" s="12"/>
      <c r="T216" s="12"/>
      <c r="V216" s="12"/>
    </row>
    <row r="217" spans="6:22" ht="14.25" customHeight="1">
      <c r="F217" s="11"/>
      <c r="G217" s="11"/>
      <c r="H217" s="11"/>
      <c r="I217" s="11"/>
      <c r="S217" s="12"/>
      <c r="T217" s="12"/>
      <c r="V217" s="12"/>
    </row>
    <row r="218" spans="6:22" ht="14.25" customHeight="1">
      <c r="F218" s="11"/>
      <c r="G218" s="11"/>
      <c r="H218" s="11"/>
      <c r="I218" s="11"/>
      <c r="S218" s="12"/>
      <c r="T218" s="12"/>
      <c r="V218" s="12"/>
    </row>
    <row r="219" spans="6:22" ht="14.25" customHeight="1">
      <c r="F219" s="11"/>
      <c r="G219" s="11"/>
      <c r="H219" s="11"/>
      <c r="I219" s="11"/>
      <c r="S219" s="12"/>
      <c r="T219" s="12"/>
      <c r="V219" s="12"/>
    </row>
    <row r="220" spans="6:22" ht="14.25" customHeight="1">
      <c r="F220" s="11"/>
      <c r="G220" s="11"/>
      <c r="H220" s="11"/>
      <c r="I220" s="11"/>
      <c r="S220" s="12"/>
      <c r="T220" s="12"/>
      <c r="V220" s="12"/>
    </row>
    <row r="221" spans="6:22" ht="14.25" customHeight="1">
      <c r="F221" s="11"/>
      <c r="G221" s="11"/>
      <c r="H221" s="11"/>
      <c r="I221" s="11"/>
      <c r="S221" s="12"/>
      <c r="T221" s="12"/>
      <c r="V221" s="12"/>
    </row>
    <row r="222" spans="6:22" ht="14.25" customHeight="1">
      <c r="F222" s="11"/>
      <c r="G222" s="11"/>
      <c r="H222" s="11"/>
      <c r="I222" s="11"/>
      <c r="S222" s="12"/>
      <c r="T222" s="12"/>
      <c r="V222" s="12"/>
    </row>
    <row r="223" spans="6:22" ht="14.25" customHeight="1">
      <c r="F223" s="11"/>
      <c r="G223" s="11"/>
      <c r="H223" s="11"/>
      <c r="I223" s="11"/>
      <c r="S223" s="12"/>
      <c r="T223" s="12"/>
      <c r="V223" s="12"/>
    </row>
    <row r="224" spans="6:22" ht="14.25" customHeight="1">
      <c r="F224" s="11"/>
      <c r="G224" s="11"/>
      <c r="H224" s="11"/>
      <c r="I224" s="11"/>
      <c r="S224" s="12"/>
      <c r="T224" s="12"/>
      <c r="V224" s="12"/>
    </row>
    <row r="225" spans="6:22" ht="14.25" customHeight="1">
      <c r="F225" s="11"/>
      <c r="G225" s="11"/>
      <c r="H225" s="11"/>
      <c r="I225" s="11"/>
      <c r="S225" s="12"/>
      <c r="T225" s="12"/>
      <c r="V225" s="12"/>
    </row>
    <row r="226" spans="6:22" ht="14.25" customHeight="1">
      <c r="F226" s="11"/>
      <c r="G226" s="11"/>
      <c r="H226" s="11"/>
      <c r="I226" s="11"/>
      <c r="S226" s="12"/>
      <c r="T226" s="12"/>
      <c r="V226" s="12"/>
    </row>
    <row r="227" spans="6:22" ht="14.25" customHeight="1">
      <c r="F227" s="11"/>
      <c r="G227" s="11"/>
      <c r="H227" s="11"/>
      <c r="I227" s="11"/>
      <c r="S227" s="12"/>
      <c r="T227" s="12"/>
      <c r="V227" s="12"/>
    </row>
    <row r="228" spans="6:22" ht="14.25" customHeight="1">
      <c r="F228" s="11"/>
      <c r="G228" s="11"/>
      <c r="H228" s="11"/>
      <c r="I228" s="11"/>
      <c r="S228" s="12"/>
      <c r="T228" s="12"/>
      <c r="V228" s="12"/>
    </row>
    <row r="229" spans="6:22" ht="14.25" customHeight="1">
      <c r="F229" s="11"/>
      <c r="G229" s="11"/>
      <c r="H229" s="11"/>
      <c r="I229" s="11"/>
      <c r="S229" s="12"/>
      <c r="T229" s="12"/>
      <c r="V229" s="12"/>
    </row>
    <row r="230" spans="6:22" ht="14.25" customHeight="1">
      <c r="F230" s="11"/>
      <c r="G230" s="11"/>
      <c r="H230" s="11"/>
      <c r="I230" s="11"/>
      <c r="S230" s="12"/>
      <c r="T230" s="12"/>
      <c r="V230" s="12"/>
    </row>
    <row r="231" spans="6:22" ht="14.25" customHeight="1">
      <c r="F231" s="11"/>
      <c r="G231" s="11"/>
      <c r="H231" s="11"/>
      <c r="I231" s="11"/>
      <c r="S231" s="12"/>
      <c r="T231" s="12"/>
      <c r="V231" s="12"/>
    </row>
    <row r="232" spans="6:22" ht="14.25" customHeight="1">
      <c r="F232" s="11"/>
      <c r="G232" s="11"/>
      <c r="H232" s="11"/>
      <c r="I232" s="11"/>
      <c r="S232" s="12"/>
      <c r="T232" s="12"/>
      <c r="V232" s="12"/>
    </row>
    <row r="233" spans="6:22" ht="14.25" customHeight="1">
      <c r="F233" s="11"/>
      <c r="G233" s="11"/>
      <c r="H233" s="11"/>
      <c r="I233" s="11"/>
      <c r="S233" s="12"/>
      <c r="T233" s="12"/>
      <c r="V233" s="12"/>
    </row>
    <row r="234" spans="6:22" ht="14.25" customHeight="1">
      <c r="F234" s="11"/>
      <c r="G234" s="11"/>
      <c r="H234" s="11"/>
      <c r="I234" s="11"/>
      <c r="S234" s="12"/>
      <c r="T234" s="12"/>
      <c r="V234" s="12"/>
    </row>
    <row r="235" spans="6:22" ht="14.25" customHeight="1">
      <c r="F235" s="11"/>
      <c r="G235" s="11"/>
      <c r="H235" s="11"/>
      <c r="I235" s="11"/>
      <c r="S235" s="12"/>
      <c r="T235" s="12"/>
      <c r="V235" s="12"/>
    </row>
    <row r="236" spans="6:22" ht="14.25" customHeight="1">
      <c r="F236" s="11"/>
      <c r="G236" s="11"/>
      <c r="H236" s="11"/>
      <c r="I236" s="11"/>
      <c r="S236" s="12"/>
      <c r="T236" s="12"/>
      <c r="V236" s="12"/>
    </row>
    <row r="237" spans="6:22" ht="14.25" customHeight="1">
      <c r="F237" s="11"/>
      <c r="G237" s="11"/>
      <c r="H237" s="11"/>
      <c r="I237" s="11"/>
      <c r="S237" s="12"/>
      <c r="T237" s="12"/>
      <c r="V237" s="12"/>
    </row>
    <row r="238" spans="6:22" ht="14.25" customHeight="1">
      <c r="F238" s="11"/>
      <c r="G238" s="11"/>
      <c r="H238" s="11"/>
      <c r="I238" s="11"/>
      <c r="S238" s="12"/>
      <c r="T238" s="12"/>
      <c r="V238" s="12"/>
    </row>
    <row r="239" spans="6:22" ht="14.25" customHeight="1">
      <c r="F239" s="11"/>
      <c r="G239" s="11"/>
      <c r="H239" s="11"/>
      <c r="I239" s="11"/>
      <c r="S239" s="12"/>
      <c r="T239" s="12"/>
      <c r="V239" s="12"/>
    </row>
    <row r="240" spans="6:22" ht="14.25" customHeight="1">
      <c r="F240" s="11"/>
      <c r="G240" s="11"/>
      <c r="H240" s="11"/>
      <c r="I240" s="11"/>
      <c r="S240" s="12"/>
      <c r="T240" s="12"/>
      <c r="V240" s="12"/>
    </row>
    <row r="241" spans="6:22" ht="14.25" customHeight="1">
      <c r="F241" s="11"/>
      <c r="G241" s="11"/>
      <c r="H241" s="11"/>
      <c r="I241" s="11"/>
      <c r="S241" s="12"/>
      <c r="T241" s="12"/>
      <c r="V241" s="12"/>
    </row>
    <row r="242" spans="6:22" ht="14.25" customHeight="1">
      <c r="F242" s="11"/>
      <c r="G242" s="11"/>
      <c r="H242" s="11"/>
      <c r="I242" s="11"/>
      <c r="S242" s="12"/>
      <c r="T242" s="12"/>
      <c r="V242" s="12"/>
    </row>
    <row r="243" spans="6:22" ht="14.25" customHeight="1">
      <c r="F243" s="11"/>
      <c r="G243" s="11"/>
      <c r="H243" s="11"/>
      <c r="I243" s="11"/>
      <c r="S243" s="12"/>
      <c r="T243" s="12"/>
      <c r="V243" s="12"/>
    </row>
    <row r="244" spans="6:22" ht="14.25" customHeight="1">
      <c r="F244" s="11"/>
      <c r="G244" s="11"/>
      <c r="H244" s="11"/>
      <c r="I244" s="11"/>
      <c r="S244" s="12"/>
      <c r="T244" s="12"/>
      <c r="V244" s="12"/>
    </row>
    <row r="245" spans="6:22" ht="14.25" customHeight="1">
      <c r="F245" s="11"/>
      <c r="G245" s="11"/>
      <c r="H245" s="11"/>
      <c r="I245" s="11"/>
      <c r="S245" s="12"/>
      <c r="T245" s="12"/>
      <c r="V245" s="12"/>
    </row>
    <row r="246" spans="6:22" ht="14.25" customHeight="1">
      <c r="F246" s="11"/>
      <c r="G246" s="11"/>
      <c r="H246" s="11"/>
      <c r="I246" s="11"/>
      <c r="S246" s="12"/>
      <c r="T246" s="12"/>
      <c r="V246" s="12"/>
    </row>
    <row r="247" spans="6:22" ht="14.25" customHeight="1">
      <c r="F247" s="11"/>
      <c r="G247" s="11"/>
      <c r="H247" s="11"/>
      <c r="I247" s="11"/>
      <c r="S247" s="12"/>
      <c r="T247" s="12"/>
      <c r="V247" s="12"/>
    </row>
    <row r="248" spans="6:22" ht="14.25" customHeight="1">
      <c r="F248" s="11"/>
      <c r="G248" s="11"/>
      <c r="H248" s="11"/>
      <c r="I248" s="11"/>
      <c r="S248" s="12"/>
      <c r="T248" s="12"/>
      <c r="V248" s="12"/>
    </row>
    <row r="249" spans="6:22" ht="14.25" customHeight="1">
      <c r="F249" s="11"/>
      <c r="G249" s="11"/>
      <c r="H249" s="11"/>
      <c r="I249" s="11"/>
      <c r="S249" s="12"/>
      <c r="T249" s="12"/>
      <c r="V249" s="12"/>
    </row>
    <row r="250" spans="6:22" ht="14.25" customHeight="1">
      <c r="F250" s="11"/>
      <c r="G250" s="11"/>
      <c r="H250" s="11"/>
      <c r="I250" s="11"/>
      <c r="S250" s="12"/>
      <c r="T250" s="12"/>
      <c r="V250" s="12"/>
    </row>
    <row r="251" spans="6:22" ht="14.25" customHeight="1">
      <c r="F251" s="11"/>
      <c r="G251" s="11"/>
      <c r="H251" s="11"/>
      <c r="I251" s="11"/>
      <c r="S251" s="12"/>
      <c r="T251" s="12"/>
      <c r="V251" s="12"/>
    </row>
    <row r="252" spans="6:22" ht="14.25" customHeight="1">
      <c r="F252" s="11"/>
      <c r="G252" s="11"/>
      <c r="H252" s="11"/>
      <c r="I252" s="11"/>
      <c r="S252" s="12"/>
      <c r="T252" s="12"/>
      <c r="V252" s="12"/>
    </row>
    <row r="253" spans="6:22" ht="14.25" customHeight="1">
      <c r="F253" s="11"/>
      <c r="G253" s="11"/>
      <c r="H253" s="11"/>
      <c r="I253" s="11"/>
      <c r="S253" s="12"/>
      <c r="T253" s="12"/>
      <c r="V253" s="12"/>
    </row>
    <row r="254" spans="6:22" ht="14.25" customHeight="1">
      <c r="F254" s="11"/>
      <c r="G254" s="11"/>
      <c r="H254" s="11"/>
      <c r="I254" s="11"/>
      <c r="S254" s="12"/>
      <c r="T254" s="12"/>
      <c r="V254" s="12"/>
    </row>
    <row r="255" spans="6:22" ht="14.25" customHeight="1">
      <c r="F255" s="11"/>
      <c r="G255" s="11"/>
      <c r="H255" s="11"/>
      <c r="I255" s="11"/>
      <c r="S255" s="12"/>
      <c r="T255" s="12"/>
      <c r="V255" s="12"/>
    </row>
    <row r="256" spans="6:22" ht="14.25" customHeight="1">
      <c r="F256" s="11"/>
      <c r="G256" s="11"/>
      <c r="H256" s="11"/>
      <c r="I256" s="11"/>
      <c r="S256" s="12"/>
      <c r="T256" s="12"/>
      <c r="V256" s="12"/>
    </row>
    <row r="257" spans="6:22" ht="14.25" customHeight="1">
      <c r="F257" s="11"/>
      <c r="G257" s="11"/>
      <c r="H257" s="11"/>
      <c r="I257" s="11"/>
      <c r="S257" s="12"/>
      <c r="T257" s="12"/>
      <c r="V257" s="12"/>
    </row>
    <row r="258" spans="6:22" ht="14.25" customHeight="1">
      <c r="F258" s="11"/>
      <c r="G258" s="11"/>
      <c r="H258" s="11"/>
      <c r="I258" s="11"/>
      <c r="S258" s="12"/>
      <c r="T258" s="12"/>
      <c r="V258" s="12"/>
    </row>
    <row r="259" spans="6:22" ht="14.25" customHeight="1">
      <c r="F259" s="11"/>
      <c r="G259" s="11"/>
      <c r="H259" s="11"/>
      <c r="I259" s="11"/>
      <c r="S259" s="12"/>
      <c r="T259" s="12"/>
      <c r="V259" s="12"/>
    </row>
    <row r="260" spans="6:22" ht="14.25" customHeight="1">
      <c r="F260" s="11"/>
      <c r="G260" s="11"/>
      <c r="H260" s="11"/>
      <c r="I260" s="11"/>
      <c r="S260" s="12"/>
      <c r="T260" s="12"/>
      <c r="V260" s="12"/>
    </row>
    <row r="261" spans="6:22" ht="14.25" customHeight="1">
      <c r="F261" s="11"/>
      <c r="G261" s="11"/>
      <c r="H261" s="11"/>
      <c r="I261" s="11"/>
      <c r="S261" s="12"/>
      <c r="T261" s="12"/>
      <c r="V261" s="12"/>
    </row>
    <row r="262" spans="6:22" ht="14.25" customHeight="1">
      <c r="F262" s="11"/>
      <c r="G262" s="11"/>
      <c r="H262" s="11"/>
      <c r="I262" s="11"/>
      <c r="S262" s="12"/>
      <c r="T262" s="12"/>
      <c r="V262" s="12"/>
    </row>
    <row r="263" spans="6:22" ht="14.25" customHeight="1">
      <c r="F263" s="11"/>
      <c r="G263" s="11"/>
      <c r="H263" s="11"/>
      <c r="I263" s="11"/>
      <c r="S263" s="12"/>
      <c r="T263" s="12"/>
      <c r="V263" s="12"/>
    </row>
    <row r="264" spans="6:22" ht="14.25" customHeight="1">
      <c r="F264" s="11"/>
      <c r="G264" s="11"/>
      <c r="H264" s="11"/>
      <c r="I264" s="11"/>
      <c r="S264" s="12"/>
      <c r="T264" s="12"/>
      <c r="V264" s="12"/>
    </row>
    <row r="265" spans="6:22" ht="14.25" customHeight="1">
      <c r="F265" s="11"/>
      <c r="G265" s="11"/>
      <c r="H265" s="11"/>
      <c r="I265" s="11"/>
      <c r="S265" s="12"/>
      <c r="T265" s="12"/>
      <c r="V265" s="12"/>
    </row>
    <row r="266" spans="6:22" ht="14.25" customHeight="1">
      <c r="F266" s="11"/>
      <c r="G266" s="11"/>
      <c r="H266" s="11"/>
      <c r="I266" s="11"/>
      <c r="S266" s="12"/>
      <c r="T266" s="12"/>
      <c r="V266" s="12"/>
    </row>
    <row r="267" spans="6:22" ht="14.25" customHeight="1">
      <c r="F267" s="11"/>
      <c r="G267" s="11"/>
      <c r="H267" s="11"/>
      <c r="I267" s="11"/>
      <c r="S267" s="12"/>
      <c r="T267" s="12"/>
      <c r="V267" s="12"/>
    </row>
    <row r="268" spans="6:22" ht="14.25" customHeight="1">
      <c r="F268" s="11"/>
      <c r="G268" s="11"/>
      <c r="H268" s="11"/>
      <c r="I268" s="11"/>
      <c r="S268" s="12"/>
      <c r="T268" s="12"/>
      <c r="V268" s="12"/>
    </row>
    <row r="269" spans="6:22" ht="14.25" customHeight="1">
      <c r="F269" s="11"/>
      <c r="G269" s="11"/>
      <c r="H269" s="11"/>
      <c r="I269" s="11"/>
      <c r="S269" s="12"/>
      <c r="T269" s="12"/>
      <c r="V269" s="12"/>
    </row>
    <row r="270" spans="6:22" ht="14.25" customHeight="1">
      <c r="F270" s="11"/>
      <c r="G270" s="11"/>
      <c r="H270" s="11"/>
      <c r="I270" s="11"/>
      <c r="S270" s="12"/>
      <c r="T270" s="12"/>
      <c r="V270" s="12"/>
    </row>
    <row r="271" spans="6:22" ht="14.25" customHeight="1">
      <c r="F271" s="11"/>
      <c r="G271" s="11"/>
      <c r="H271" s="11"/>
      <c r="I271" s="11"/>
      <c r="S271" s="12"/>
      <c r="T271" s="12"/>
      <c r="V271" s="12"/>
    </row>
    <row r="272" spans="6:22" ht="14.25" customHeight="1">
      <c r="F272" s="11"/>
      <c r="G272" s="11"/>
      <c r="H272" s="11"/>
      <c r="I272" s="11"/>
      <c r="S272" s="12"/>
      <c r="T272" s="12"/>
      <c r="V272" s="12"/>
    </row>
    <row r="273" spans="6:22" ht="14.25" customHeight="1">
      <c r="F273" s="11"/>
      <c r="G273" s="11"/>
      <c r="H273" s="11"/>
      <c r="I273" s="11"/>
      <c r="S273" s="12"/>
      <c r="T273" s="12"/>
      <c r="V273" s="12"/>
    </row>
    <row r="274" spans="6:22" ht="14.25" customHeight="1">
      <c r="F274" s="11"/>
      <c r="G274" s="11"/>
      <c r="H274" s="11"/>
      <c r="I274" s="11"/>
      <c r="S274" s="12"/>
      <c r="T274" s="12"/>
      <c r="V274" s="12"/>
    </row>
    <row r="275" spans="6:22" ht="14.25" customHeight="1">
      <c r="F275" s="11"/>
      <c r="G275" s="11"/>
      <c r="H275" s="11"/>
      <c r="I275" s="11"/>
      <c r="S275" s="12"/>
      <c r="T275" s="12"/>
      <c r="V275" s="12"/>
    </row>
    <row r="276" spans="6:22" ht="14.25" customHeight="1">
      <c r="F276" s="11"/>
      <c r="G276" s="11"/>
      <c r="H276" s="11"/>
      <c r="I276" s="11"/>
      <c r="S276" s="12"/>
      <c r="T276" s="12"/>
      <c r="V276" s="12"/>
    </row>
    <row r="277" spans="6:22" ht="14.25" customHeight="1">
      <c r="F277" s="11"/>
      <c r="G277" s="11"/>
      <c r="H277" s="11"/>
      <c r="I277" s="11"/>
      <c r="S277" s="12"/>
      <c r="T277" s="12"/>
      <c r="V277" s="12"/>
    </row>
    <row r="278" spans="6:22" ht="14.25" customHeight="1">
      <c r="F278" s="11"/>
      <c r="G278" s="11"/>
      <c r="H278" s="11"/>
      <c r="I278" s="11"/>
      <c r="S278" s="12"/>
      <c r="T278" s="12"/>
      <c r="V278" s="12"/>
    </row>
    <row r="279" spans="6:22" ht="14.25" customHeight="1">
      <c r="F279" s="11"/>
      <c r="G279" s="11"/>
      <c r="H279" s="11"/>
      <c r="I279" s="11"/>
      <c r="S279" s="12"/>
      <c r="T279" s="12"/>
      <c r="V279" s="12"/>
    </row>
    <row r="280" spans="6:22" ht="14.25" customHeight="1">
      <c r="F280" s="11"/>
      <c r="G280" s="11"/>
      <c r="H280" s="11"/>
      <c r="I280" s="11"/>
      <c r="S280" s="12"/>
      <c r="T280" s="12"/>
      <c r="V280" s="12"/>
    </row>
    <row r="281" spans="6:22" ht="14.25" customHeight="1">
      <c r="F281" s="11"/>
      <c r="G281" s="11"/>
      <c r="H281" s="11"/>
      <c r="I281" s="11"/>
      <c r="S281" s="12"/>
      <c r="T281" s="12"/>
      <c r="V281" s="12"/>
    </row>
    <row r="282" spans="6:22" ht="14.25" customHeight="1">
      <c r="F282" s="11"/>
      <c r="G282" s="11"/>
      <c r="H282" s="11"/>
      <c r="I282" s="11"/>
      <c r="S282" s="12"/>
      <c r="T282" s="12"/>
      <c r="V282" s="12"/>
    </row>
    <row r="283" spans="6:22" ht="14.25" customHeight="1">
      <c r="F283" s="11"/>
      <c r="G283" s="11"/>
      <c r="H283" s="11"/>
      <c r="I283" s="11"/>
      <c r="S283" s="12"/>
      <c r="T283" s="12"/>
      <c r="V283" s="12"/>
    </row>
    <row r="284" spans="6:22" ht="14.25" customHeight="1">
      <c r="F284" s="11"/>
      <c r="G284" s="11"/>
      <c r="H284" s="11"/>
      <c r="I284" s="11"/>
      <c r="S284" s="12"/>
      <c r="T284" s="12"/>
      <c r="V284" s="12"/>
    </row>
    <row r="285" spans="6:22" ht="14.25" customHeight="1">
      <c r="F285" s="11"/>
      <c r="G285" s="11"/>
      <c r="H285" s="11"/>
      <c r="I285" s="11"/>
      <c r="S285" s="12"/>
      <c r="T285" s="12"/>
      <c r="V285" s="12"/>
    </row>
    <row r="286" spans="6:22" ht="14.25" customHeight="1">
      <c r="F286" s="11"/>
      <c r="G286" s="11"/>
      <c r="H286" s="11"/>
      <c r="I286" s="11"/>
      <c r="S286" s="12"/>
      <c r="T286" s="12"/>
      <c r="V286" s="12"/>
    </row>
    <row r="287" spans="6:22" ht="14.25" customHeight="1">
      <c r="F287" s="11"/>
      <c r="G287" s="11"/>
      <c r="H287" s="11"/>
      <c r="I287" s="11"/>
      <c r="S287" s="12"/>
      <c r="T287" s="12"/>
      <c r="V287" s="12"/>
    </row>
    <row r="288" spans="6:22" ht="14.25" customHeight="1">
      <c r="F288" s="11"/>
      <c r="G288" s="11"/>
      <c r="H288" s="11"/>
      <c r="I288" s="11"/>
      <c r="S288" s="12"/>
      <c r="T288" s="12"/>
      <c r="V288" s="12"/>
    </row>
    <row r="289" spans="6:22" ht="14.25" customHeight="1">
      <c r="F289" s="11"/>
      <c r="G289" s="11"/>
      <c r="H289" s="11"/>
      <c r="I289" s="11"/>
      <c r="S289" s="12"/>
      <c r="T289" s="12"/>
      <c r="V289" s="12"/>
    </row>
    <row r="290" spans="6:22" ht="14.25" customHeight="1">
      <c r="F290" s="11"/>
      <c r="G290" s="11"/>
      <c r="H290" s="11"/>
      <c r="I290" s="11"/>
      <c r="S290" s="12"/>
      <c r="T290" s="12"/>
      <c r="V290" s="12"/>
    </row>
    <row r="291" spans="6:22" ht="14.25" customHeight="1">
      <c r="F291" s="11"/>
      <c r="G291" s="11"/>
      <c r="H291" s="11"/>
      <c r="I291" s="11"/>
      <c r="S291" s="12"/>
      <c r="T291" s="12"/>
      <c r="V291" s="12"/>
    </row>
    <row r="292" spans="6:22" ht="14.25" customHeight="1">
      <c r="F292" s="11"/>
      <c r="G292" s="11"/>
      <c r="H292" s="11"/>
      <c r="I292" s="11"/>
      <c r="S292" s="12"/>
      <c r="T292" s="12"/>
      <c r="V292" s="12"/>
    </row>
    <row r="293" spans="6:22" ht="14.25" customHeight="1">
      <c r="F293" s="11"/>
      <c r="G293" s="11"/>
      <c r="H293" s="11"/>
      <c r="I293" s="11"/>
      <c r="S293" s="12"/>
      <c r="T293" s="12"/>
      <c r="V293" s="12"/>
    </row>
    <row r="294" spans="6:22" ht="14.25" customHeight="1">
      <c r="F294" s="11"/>
      <c r="G294" s="11"/>
      <c r="H294" s="11"/>
      <c r="I294" s="11"/>
      <c r="S294" s="12"/>
      <c r="T294" s="12"/>
      <c r="V294" s="12"/>
    </row>
    <row r="295" spans="6:22" ht="14.25" customHeight="1">
      <c r="F295" s="11"/>
      <c r="G295" s="11"/>
      <c r="H295" s="11"/>
      <c r="I295" s="11"/>
      <c r="S295" s="12"/>
      <c r="T295" s="12"/>
      <c r="V295" s="12"/>
    </row>
    <row r="296" spans="6:22" ht="14.25" customHeight="1">
      <c r="F296" s="11"/>
      <c r="G296" s="11"/>
      <c r="H296" s="11"/>
      <c r="I296" s="11"/>
      <c r="S296" s="12"/>
      <c r="T296" s="12"/>
      <c r="V296" s="12"/>
    </row>
    <row r="297" spans="6:22" ht="14.25" customHeight="1">
      <c r="F297" s="11"/>
      <c r="G297" s="11"/>
      <c r="H297" s="11"/>
      <c r="I297" s="11"/>
      <c r="S297" s="12"/>
      <c r="T297" s="12"/>
      <c r="V297" s="12"/>
    </row>
    <row r="298" spans="6:22" ht="14.25" customHeight="1">
      <c r="F298" s="11"/>
      <c r="G298" s="11"/>
      <c r="H298" s="11"/>
      <c r="I298" s="11"/>
      <c r="S298" s="12"/>
      <c r="T298" s="12"/>
      <c r="V298" s="12"/>
    </row>
    <row r="299" spans="6:22" ht="14.25" customHeight="1">
      <c r="F299" s="11"/>
      <c r="G299" s="11"/>
      <c r="H299" s="11"/>
      <c r="I299" s="11"/>
      <c r="S299" s="12"/>
      <c r="T299" s="12"/>
      <c r="V299" s="12"/>
    </row>
    <row r="300" spans="6:22" ht="14.25" customHeight="1">
      <c r="F300" s="11"/>
      <c r="G300" s="11"/>
      <c r="H300" s="11"/>
      <c r="I300" s="11"/>
      <c r="S300" s="12"/>
      <c r="T300" s="12"/>
      <c r="V300" s="12"/>
    </row>
    <row r="301" spans="6:22" ht="14.25" customHeight="1">
      <c r="F301" s="11"/>
      <c r="G301" s="11"/>
      <c r="H301" s="11"/>
      <c r="I301" s="11"/>
      <c r="S301" s="12"/>
      <c r="T301" s="12"/>
      <c r="V301" s="12"/>
    </row>
    <row r="302" spans="6:22" ht="14.25" customHeight="1">
      <c r="F302" s="11"/>
      <c r="G302" s="11"/>
      <c r="H302" s="11"/>
      <c r="I302" s="11"/>
      <c r="S302" s="12"/>
      <c r="T302" s="12"/>
      <c r="V302" s="12"/>
    </row>
    <row r="303" spans="6:22" ht="14.25" customHeight="1">
      <c r="F303" s="11"/>
      <c r="G303" s="11"/>
      <c r="H303" s="11"/>
      <c r="I303" s="11"/>
      <c r="S303" s="12"/>
      <c r="T303" s="12"/>
      <c r="V303" s="12"/>
    </row>
    <row r="304" spans="6:22" ht="14.25" customHeight="1">
      <c r="F304" s="11"/>
      <c r="G304" s="11"/>
      <c r="H304" s="11"/>
      <c r="I304" s="11"/>
      <c r="S304" s="12"/>
      <c r="T304" s="12"/>
      <c r="V304" s="12"/>
    </row>
    <row r="305" spans="6:22" ht="14.25" customHeight="1">
      <c r="F305" s="11"/>
      <c r="G305" s="11"/>
      <c r="H305" s="11"/>
      <c r="I305" s="11"/>
      <c r="S305" s="12"/>
      <c r="T305" s="12"/>
      <c r="V305" s="12"/>
    </row>
    <row r="306" spans="6:22" ht="14.25" customHeight="1">
      <c r="F306" s="11"/>
      <c r="G306" s="11"/>
      <c r="H306" s="11"/>
      <c r="I306" s="11"/>
      <c r="S306" s="12"/>
      <c r="T306" s="12"/>
      <c r="V306" s="12"/>
    </row>
    <row r="307" spans="6:22" ht="14.25" customHeight="1">
      <c r="F307" s="11"/>
      <c r="G307" s="11"/>
      <c r="H307" s="11"/>
      <c r="I307" s="11"/>
      <c r="S307" s="12"/>
      <c r="T307" s="12"/>
      <c r="V307" s="12"/>
    </row>
    <row r="308" spans="6:22" ht="14.25" customHeight="1">
      <c r="F308" s="11"/>
      <c r="G308" s="11"/>
      <c r="H308" s="11"/>
      <c r="I308" s="11"/>
      <c r="S308" s="12"/>
      <c r="T308" s="12"/>
      <c r="V308" s="12"/>
    </row>
    <row r="309" spans="6:22" ht="14.25" customHeight="1">
      <c r="F309" s="11"/>
      <c r="G309" s="11"/>
      <c r="H309" s="11"/>
      <c r="I309" s="11"/>
      <c r="S309" s="12"/>
      <c r="T309" s="12"/>
      <c r="V309" s="12"/>
    </row>
    <row r="310" spans="6:22" ht="14.25" customHeight="1">
      <c r="F310" s="11"/>
      <c r="G310" s="11"/>
      <c r="H310" s="11"/>
      <c r="I310" s="11"/>
      <c r="S310" s="12"/>
      <c r="T310" s="12"/>
      <c r="V310" s="12"/>
    </row>
    <row r="311" spans="6:22" ht="14.25" customHeight="1">
      <c r="F311" s="11"/>
      <c r="G311" s="11"/>
      <c r="H311" s="11"/>
      <c r="I311" s="11"/>
      <c r="S311" s="12"/>
      <c r="T311" s="12"/>
      <c r="V311" s="12"/>
    </row>
    <row r="312" spans="6:22" ht="14.25" customHeight="1">
      <c r="F312" s="11"/>
      <c r="G312" s="11"/>
      <c r="H312" s="11"/>
      <c r="I312" s="11"/>
      <c r="S312" s="12"/>
      <c r="T312" s="12"/>
      <c r="V312" s="12"/>
    </row>
    <row r="313" spans="6:22" ht="14.25" customHeight="1">
      <c r="F313" s="11"/>
      <c r="G313" s="11"/>
      <c r="H313" s="11"/>
      <c r="I313" s="11"/>
      <c r="S313" s="12"/>
      <c r="T313" s="12"/>
      <c r="V313" s="12"/>
    </row>
    <row r="314" spans="6:22" ht="14.25" customHeight="1">
      <c r="F314" s="11"/>
      <c r="G314" s="11"/>
      <c r="H314" s="11"/>
      <c r="I314" s="11"/>
      <c r="S314" s="12"/>
      <c r="T314" s="12"/>
      <c r="V314" s="12"/>
    </row>
    <row r="315" spans="6:22" ht="14.25" customHeight="1">
      <c r="F315" s="11"/>
      <c r="G315" s="11"/>
      <c r="H315" s="11"/>
      <c r="I315" s="11"/>
      <c r="S315" s="12"/>
      <c r="T315" s="12"/>
      <c r="V315" s="12"/>
    </row>
    <row r="316" spans="6:22" ht="14.25" customHeight="1">
      <c r="F316" s="11"/>
      <c r="G316" s="11"/>
      <c r="H316" s="11"/>
      <c r="I316" s="11"/>
      <c r="S316" s="12"/>
      <c r="T316" s="12"/>
      <c r="V316" s="12"/>
    </row>
    <row r="317" spans="6:22" ht="14.25" customHeight="1">
      <c r="F317" s="11"/>
      <c r="G317" s="11"/>
      <c r="H317" s="11"/>
      <c r="I317" s="11"/>
      <c r="S317" s="12"/>
      <c r="T317" s="12"/>
      <c r="V317" s="12"/>
    </row>
    <row r="318" spans="6:22" ht="14.25" customHeight="1">
      <c r="F318" s="11"/>
      <c r="G318" s="11"/>
      <c r="H318" s="11"/>
      <c r="I318" s="11"/>
      <c r="S318" s="12"/>
      <c r="T318" s="12"/>
      <c r="V318" s="12"/>
    </row>
    <row r="319" spans="6:22" ht="14.25" customHeight="1">
      <c r="F319" s="11"/>
      <c r="G319" s="11"/>
      <c r="H319" s="11"/>
      <c r="I319" s="11"/>
      <c r="S319" s="12"/>
      <c r="T319" s="12"/>
      <c r="V319" s="12"/>
    </row>
    <row r="320" spans="6:22" ht="14.25" customHeight="1">
      <c r="F320" s="11"/>
      <c r="G320" s="11"/>
      <c r="H320" s="11"/>
      <c r="I320" s="11"/>
      <c r="S320" s="12"/>
      <c r="T320" s="12"/>
      <c r="V320" s="12"/>
    </row>
    <row r="321" spans="6:22" ht="14.25" customHeight="1">
      <c r="F321" s="11"/>
      <c r="G321" s="11"/>
      <c r="H321" s="11"/>
      <c r="I321" s="11"/>
      <c r="S321" s="12"/>
      <c r="T321" s="12"/>
      <c r="V321" s="12"/>
    </row>
    <row r="322" spans="6:22" ht="14.25" customHeight="1">
      <c r="F322" s="11"/>
      <c r="G322" s="11"/>
      <c r="H322" s="11"/>
      <c r="I322" s="11"/>
      <c r="S322" s="12"/>
      <c r="T322" s="12"/>
      <c r="V322" s="12"/>
    </row>
    <row r="323" spans="6:22" ht="14.25" customHeight="1">
      <c r="F323" s="11"/>
      <c r="G323" s="11"/>
      <c r="H323" s="11"/>
      <c r="I323" s="11"/>
      <c r="S323" s="12"/>
      <c r="T323" s="12"/>
      <c r="V323" s="12"/>
    </row>
    <row r="324" spans="6:22" ht="14.25" customHeight="1">
      <c r="F324" s="11"/>
      <c r="G324" s="11"/>
      <c r="H324" s="11"/>
      <c r="I324" s="11"/>
      <c r="S324" s="12"/>
      <c r="T324" s="12"/>
      <c r="V324" s="12"/>
    </row>
    <row r="325" spans="6:22" ht="14.25" customHeight="1">
      <c r="F325" s="11"/>
      <c r="G325" s="11"/>
      <c r="H325" s="11"/>
      <c r="I325" s="11"/>
      <c r="S325" s="12"/>
      <c r="T325" s="12"/>
      <c r="V325" s="12"/>
    </row>
    <row r="326" spans="6:22" ht="14.25" customHeight="1">
      <c r="F326" s="11"/>
      <c r="G326" s="11"/>
      <c r="H326" s="11"/>
      <c r="I326" s="11"/>
      <c r="S326" s="12"/>
      <c r="T326" s="12"/>
      <c r="V326" s="12"/>
    </row>
    <row r="327" spans="6:22" ht="14.25" customHeight="1">
      <c r="F327" s="11"/>
      <c r="G327" s="11"/>
      <c r="H327" s="11"/>
      <c r="I327" s="11"/>
      <c r="S327" s="12"/>
      <c r="T327" s="12"/>
      <c r="V327" s="12"/>
    </row>
    <row r="328" spans="6:22" ht="14.25" customHeight="1">
      <c r="F328" s="11"/>
      <c r="G328" s="11"/>
      <c r="H328" s="11"/>
      <c r="I328" s="11"/>
      <c r="S328" s="12"/>
      <c r="T328" s="12"/>
      <c r="V328" s="12"/>
    </row>
    <row r="329" spans="6:22" ht="14.25" customHeight="1">
      <c r="F329" s="11"/>
      <c r="G329" s="11"/>
      <c r="H329" s="11"/>
      <c r="I329" s="11"/>
      <c r="S329" s="12"/>
      <c r="T329" s="12"/>
      <c r="V329" s="12"/>
    </row>
    <row r="330" spans="6:22" ht="14.25" customHeight="1">
      <c r="F330" s="11"/>
      <c r="G330" s="11"/>
      <c r="H330" s="11"/>
      <c r="I330" s="11"/>
      <c r="S330" s="12"/>
      <c r="T330" s="12"/>
      <c r="V330" s="12"/>
    </row>
    <row r="331" spans="6:22" ht="14.25" customHeight="1">
      <c r="F331" s="11"/>
      <c r="G331" s="11"/>
      <c r="H331" s="11"/>
      <c r="I331" s="11"/>
      <c r="S331" s="12"/>
      <c r="T331" s="12"/>
      <c r="V331" s="12"/>
    </row>
    <row r="332" spans="6:22" ht="14.25" customHeight="1">
      <c r="F332" s="11"/>
      <c r="G332" s="11"/>
      <c r="H332" s="11"/>
      <c r="I332" s="11"/>
      <c r="S332" s="12"/>
      <c r="T332" s="12"/>
      <c r="V332" s="12"/>
    </row>
    <row r="333" spans="6:22" ht="14.25" customHeight="1">
      <c r="F333" s="11"/>
      <c r="G333" s="11"/>
      <c r="H333" s="11"/>
      <c r="I333" s="11"/>
      <c r="S333" s="12"/>
      <c r="T333" s="12"/>
      <c r="V333" s="12"/>
    </row>
    <row r="334" spans="6:22" ht="14.25" customHeight="1">
      <c r="F334" s="11"/>
      <c r="G334" s="11"/>
      <c r="H334" s="11"/>
      <c r="I334" s="11"/>
      <c r="S334" s="12"/>
      <c r="T334" s="12"/>
      <c r="V334" s="12"/>
    </row>
    <row r="335" spans="6:22" ht="14.25" customHeight="1">
      <c r="F335" s="11"/>
      <c r="G335" s="11"/>
      <c r="H335" s="11"/>
      <c r="I335" s="11"/>
      <c r="S335" s="12"/>
      <c r="T335" s="12"/>
      <c r="V335" s="12"/>
    </row>
    <row r="336" spans="6:22" ht="14.25" customHeight="1">
      <c r="F336" s="11"/>
      <c r="G336" s="11"/>
      <c r="H336" s="11"/>
      <c r="I336" s="11"/>
      <c r="S336" s="12"/>
      <c r="T336" s="12"/>
      <c r="V336" s="12"/>
    </row>
    <row r="337" spans="6:22" ht="14.25" customHeight="1">
      <c r="F337" s="11"/>
      <c r="G337" s="11"/>
      <c r="H337" s="11"/>
      <c r="I337" s="11"/>
      <c r="S337" s="12"/>
      <c r="T337" s="12"/>
      <c r="V337" s="12"/>
    </row>
    <row r="338" spans="6:22" ht="14.25" customHeight="1">
      <c r="F338" s="11"/>
      <c r="G338" s="11"/>
      <c r="H338" s="11"/>
      <c r="I338" s="11"/>
      <c r="S338" s="12"/>
      <c r="T338" s="12"/>
      <c r="V338" s="12"/>
    </row>
    <row r="339" spans="6:22" ht="14.25" customHeight="1">
      <c r="F339" s="11"/>
      <c r="G339" s="11"/>
      <c r="H339" s="11"/>
      <c r="I339" s="11"/>
      <c r="S339" s="12"/>
      <c r="T339" s="12"/>
      <c r="V339" s="12"/>
    </row>
    <row r="340" spans="6:22" ht="14.25" customHeight="1">
      <c r="F340" s="11"/>
      <c r="G340" s="11"/>
      <c r="H340" s="11"/>
      <c r="I340" s="11"/>
      <c r="S340" s="12"/>
      <c r="T340" s="12"/>
      <c r="V340" s="12"/>
    </row>
    <row r="341" spans="6:22" ht="14.25" customHeight="1">
      <c r="F341" s="11"/>
      <c r="G341" s="11"/>
      <c r="H341" s="11"/>
      <c r="I341" s="11"/>
      <c r="S341" s="12"/>
      <c r="T341" s="12"/>
      <c r="V341" s="12"/>
    </row>
    <row r="342" spans="6:22" ht="14.25" customHeight="1">
      <c r="F342" s="11"/>
      <c r="G342" s="11"/>
      <c r="H342" s="11"/>
      <c r="I342" s="11"/>
      <c r="S342" s="12"/>
      <c r="T342" s="12"/>
      <c r="V342" s="12"/>
    </row>
    <row r="343" spans="6:22" ht="14.25" customHeight="1">
      <c r="F343" s="11"/>
      <c r="G343" s="11"/>
      <c r="H343" s="11"/>
      <c r="I343" s="11"/>
      <c r="S343" s="12"/>
      <c r="T343" s="12"/>
      <c r="V343" s="12"/>
    </row>
    <row r="344" spans="6:22" ht="14.25" customHeight="1">
      <c r="F344" s="11"/>
      <c r="G344" s="11"/>
      <c r="H344" s="11"/>
      <c r="I344" s="11"/>
      <c r="S344" s="12"/>
      <c r="T344" s="12"/>
      <c r="V344" s="12"/>
    </row>
    <row r="345" spans="6:22" ht="14.25" customHeight="1">
      <c r="F345" s="11"/>
      <c r="G345" s="11"/>
      <c r="H345" s="11"/>
      <c r="I345" s="11"/>
      <c r="S345" s="12"/>
      <c r="T345" s="12"/>
      <c r="V345" s="12"/>
    </row>
    <row r="346" spans="6:22" ht="14.25" customHeight="1">
      <c r="F346" s="11"/>
      <c r="G346" s="11"/>
      <c r="H346" s="11"/>
      <c r="I346" s="11"/>
      <c r="S346" s="12"/>
      <c r="T346" s="12"/>
      <c r="V346" s="12"/>
    </row>
    <row r="347" spans="6:22" ht="14.25" customHeight="1">
      <c r="F347" s="11"/>
      <c r="G347" s="11"/>
      <c r="H347" s="11"/>
      <c r="I347" s="11"/>
      <c r="S347" s="12"/>
      <c r="T347" s="12"/>
      <c r="V347" s="12"/>
    </row>
    <row r="348" spans="6:22" ht="14.25" customHeight="1">
      <c r="F348" s="11"/>
      <c r="G348" s="11"/>
      <c r="H348" s="11"/>
      <c r="I348" s="11"/>
      <c r="S348" s="12"/>
      <c r="T348" s="12"/>
      <c r="V348" s="12"/>
    </row>
    <row r="349" spans="6:22" ht="14.25" customHeight="1">
      <c r="F349" s="11"/>
      <c r="G349" s="11"/>
      <c r="H349" s="11"/>
      <c r="I349" s="11"/>
      <c r="S349" s="12"/>
      <c r="T349" s="12"/>
      <c r="V349" s="12"/>
    </row>
    <row r="350" spans="6:22" ht="14.25" customHeight="1">
      <c r="F350" s="11"/>
      <c r="G350" s="11"/>
      <c r="H350" s="11"/>
      <c r="I350" s="11"/>
      <c r="S350" s="12"/>
      <c r="T350" s="12"/>
      <c r="V350" s="12"/>
    </row>
    <row r="351" spans="6:22" ht="14.25" customHeight="1">
      <c r="F351" s="11"/>
      <c r="G351" s="11"/>
      <c r="H351" s="11"/>
      <c r="I351" s="11"/>
      <c r="S351" s="12"/>
      <c r="T351" s="12"/>
      <c r="V351" s="12"/>
    </row>
    <row r="352" spans="6:22" ht="14.25" customHeight="1">
      <c r="F352" s="11"/>
      <c r="G352" s="11"/>
      <c r="H352" s="11"/>
      <c r="I352" s="11"/>
      <c r="S352" s="12"/>
      <c r="T352" s="12"/>
      <c r="V352" s="12"/>
    </row>
    <row r="353" spans="6:22" ht="14.25" customHeight="1">
      <c r="F353" s="11"/>
      <c r="G353" s="11"/>
      <c r="H353" s="11"/>
      <c r="I353" s="11"/>
      <c r="S353" s="12"/>
      <c r="T353" s="12"/>
      <c r="V353" s="12"/>
    </row>
    <row r="354" spans="6:22" ht="14.25" customHeight="1">
      <c r="F354" s="11"/>
      <c r="G354" s="11"/>
      <c r="H354" s="11"/>
      <c r="I354" s="11"/>
      <c r="S354" s="12"/>
      <c r="T354" s="12"/>
      <c r="V354" s="12"/>
    </row>
    <row r="355" spans="6:22" ht="14.25" customHeight="1">
      <c r="F355" s="11"/>
      <c r="G355" s="11"/>
      <c r="H355" s="11"/>
      <c r="I355" s="11"/>
      <c r="S355" s="12"/>
      <c r="T355" s="12"/>
      <c r="V355" s="12"/>
    </row>
    <row r="356" spans="6:22" ht="14.25" customHeight="1">
      <c r="F356" s="11"/>
      <c r="G356" s="11"/>
      <c r="H356" s="11"/>
      <c r="I356" s="11"/>
      <c r="S356" s="12"/>
      <c r="T356" s="12"/>
      <c r="V356" s="12"/>
    </row>
    <row r="357" spans="6:22" ht="14.25" customHeight="1">
      <c r="F357" s="11"/>
      <c r="G357" s="11"/>
      <c r="H357" s="11"/>
      <c r="I357" s="11"/>
      <c r="S357" s="12"/>
      <c r="T357" s="12"/>
      <c r="V357" s="12"/>
    </row>
    <row r="358" spans="6:22" ht="14.25" customHeight="1">
      <c r="F358" s="11"/>
      <c r="G358" s="11"/>
      <c r="H358" s="11"/>
      <c r="I358" s="11"/>
      <c r="S358" s="12"/>
      <c r="T358" s="12"/>
      <c r="V358" s="12"/>
    </row>
    <row r="359" spans="6:22" ht="14.25" customHeight="1">
      <c r="F359" s="11"/>
      <c r="G359" s="11"/>
      <c r="H359" s="11"/>
      <c r="I359" s="11"/>
      <c r="S359" s="12"/>
      <c r="T359" s="12"/>
      <c r="V359" s="12"/>
    </row>
    <row r="360" spans="6:22" ht="14.25" customHeight="1">
      <c r="F360" s="11"/>
      <c r="G360" s="11"/>
      <c r="H360" s="11"/>
      <c r="I360" s="11"/>
      <c r="S360" s="12"/>
      <c r="T360" s="12"/>
      <c r="V360" s="12"/>
    </row>
    <row r="361" spans="6:22" ht="14.25" customHeight="1">
      <c r="F361" s="11"/>
      <c r="G361" s="11"/>
      <c r="H361" s="11"/>
      <c r="I361" s="11"/>
      <c r="S361" s="12"/>
      <c r="T361" s="12"/>
      <c r="V361" s="12"/>
    </row>
    <row r="362" spans="6:22" ht="14.25" customHeight="1">
      <c r="F362" s="11"/>
      <c r="G362" s="11"/>
      <c r="H362" s="11"/>
      <c r="I362" s="11"/>
      <c r="S362" s="12"/>
      <c r="T362" s="12"/>
      <c r="V362" s="12"/>
    </row>
    <row r="363" spans="6:22" ht="14.25" customHeight="1">
      <c r="F363" s="11"/>
      <c r="G363" s="11"/>
      <c r="H363" s="11"/>
      <c r="I363" s="11"/>
      <c r="S363" s="12"/>
      <c r="T363" s="12"/>
      <c r="V363" s="12"/>
    </row>
    <row r="364" spans="6:22" ht="14.25" customHeight="1">
      <c r="F364" s="11"/>
      <c r="G364" s="11"/>
      <c r="H364" s="11"/>
      <c r="I364" s="11"/>
      <c r="S364" s="12"/>
      <c r="T364" s="12"/>
      <c r="V364" s="12"/>
    </row>
    <row r="365" spans="6:22" ht="14.25" customHeight="1">
      <c r="F365" s="11"/>
      <c r="G365" s="11"/>
      <c r="H365" s="11"/>
      <c r="I365" s="11"/>
      <c r="S365" s="12"/>
      <c r="T365" s="12"/>
      <c r="V365" s="12"/>
    </row>
    <row r="366" spans="6:22" ht="14.25" customHeight="1">
      <c r="F366" s="11"/>
      <c r="G366" s="11"/>
      <c r="H366" s="11"/>
      <c r="I366" s="11"/>
      <c r="S366" s="12"/>
      <c r="T366" s="12"/>
      <c r="V366" s="12"/>
    </row>
    <row r="367" spans="6:22" ht="14.25" customHeight="1">
      <c r="F367" s="11"/>
      <c r="G367" s="11"/>
      <c r="H367" s="11"/>
      <c r="I367" s="11"/>
      <c r="S367" s="12"/>
      <c r="T367" s="12"/>
      <c r="V367" s="12"/>
    </row>
    <row r="368" spans="6:22" ht="14.25" customHeight="1">
      <c r="F368" s="11"/>
      <c r="G368" s="11"/>
      <c r="H368" s="11"/>
      <c r="I368" s="11"/>
      <c r="S368" s="12"/>
      <c r="T368" s="12"/>
      <c r="V368" s="12"/>
    </row>
    <row r="369" spans="6:22" ht="14.25" customHeight="1">
      <c r="F369" s="11"/>
      <c r="G369" s="11"/>
      <c r="H369" s="11"/>
      <c r="I369" s="11"/>
      <c r="S369" s="12"/>
      <c r="T369" s="12"/>
      <c r="V369" s="12"/>
    </row>
    <row r="370" spans="6:22" ht="14.25" customHeight="1">
      <c r="F370" s="11"/>
      <c r="G370" s="11"/>
      <c r="H370" s="11"/>
      <c r="I370" s="11"/>
      <c r="S370" s="12"/>
      <c r="T370" s="12"/>
      <c r="V370" s="12"/>
    </row>
    <row r="371" spans="6:22" ht="14.25" customHeight="1">
      <c r="F371" s="11"/>
      <c r="G371" s="11"/>
      <c r="H371" s="11"/>
      <c r="I371" s="11"/>
      <c r="S371" s="12"/>
      <c r="T371" s="12"/>
      <c r="V371" s="12"/>
    </row>
    <row r="372" spans="6:22" ht="14.25" customHeight="1">
      <c r="F372" s="11"/>
      <c r="G372" s="11"/>
      <c r="H372" s="11"/>
      <c r="I372" s="11"/>
      <c r="S372" s="12"/>
      <c r="T372" s="12"/>
      <c r="V372" s="12"/>
    </row>
    <row r="373" spans="6:22" ht="14.25" customHeight="1">
      <c r="F373" s="11"/>
      <c r="G373" s="11"/>
      <c r="H373" s="11"/>
      <c r="I373" s="11"/>
      <c r="S373" s="12"/>
      <c r="T373" s="12"/>
      <c r="V373" s="12"/>
    </row>
    <row r="374" spans="6:22" ht="14.25" customHeight="1">
      <c r="F374" s="11"/>
      <c r="G374" s="11"/>
      <c r="H374" s="11"/>
      <c r="I374" s="11"/>
      <c r="S374" s="12"/>
      <c r="T374" s="12"/>
      <c r="V374" s="12"/>
    </row>
    <row r="375" spans="6:22" ht="14.25" customHeight="1">
      <c r="F375" s="11"/>
      <c r="G375" s="11"/>
      <c r="H375" s="11"/>
      <c r="I375" s="11"/>
      <c r="S375" s="12"/>
      <c r="T375" s="12"/>
      <c r="V375" s="12"/>
    </row>
    <row r="376" spans="6:22" ht="14.25" customHeight="1">
      <c r="F376" s="11"/>
      <c r="G376" s="11"/>
      <c r="H376" s="11"/>
      <c r="I376" s="11"/>
      <c r="S376" s="12"/>
      <c r="T376" s="12"/>
      <c r="V376" s="12"/>
    </row>
    <row r="377" spans="6:22" ht="14.25" customHeight="1">
      <c r="F377" s="11"/>
      <c r="G377" s="11"/>
      <c r="H377" s="11"/>
      <c r="I377" s="11"/>
      <c r="S377" s="12"/>
      <c r="T377" s="12"/>
      <c r="V377" s="12"/>
    </row>
    <row r="378" spans="6:22" ht="14.25" customHeight="1">
      <c r="F378" s="11"/>
      <c r="G378" s="11"/>
      <c r="H378" s="11"/>
      <c r="I378" s="11"/>
      <c r="S378" s="12"/>
      <c r="T378" s="12"/>
      <c r="V378" s="12"/>
    </row>
    <row r="379" spans="6:22" ht="14.25" customHeight="1">
      <c r="F379" s="11"/>
      <c r="G379" s="11"/>
      <c r="H379" s="11"/>
      <c r="I379" s="11"/>
      <c r="S379" s="12"/>
      <c r="T379" s="12"/>
      <c r="V379" s="12"/>
    </row>
    <row r="380" spans="6:22" ht="14.25" customHeight="1">
      <c r="F380" s="11"/>
      <c r="G380" s="11"/>
      <c r="H380" s="11"/>
      <c r="I380" s="11"/>
      <c r="S380" s="12"/>
      <c r="T380" s="12"/>
      <c r="V380" s="12"/>
    </row>
    <row r="381" spans="6:22" ht="14.25" customHeight="1">
      <c r="F381" s="11"/>
      <c r="G381" s="11"/>
      <c r="H381" s="11"/>
      <c r="I381" s="11"/>
      <c r="S381" s="12"/>
      <c r="T381" s="12"/>
      <c r="V381" s="12"/>
    </row>
    <row r="382" spans="6:22" ht="14.25" customHeight="1">
      <c r="F382" s="11"/>
      <c r="G382" s="11"/>
      <c r="H382" s="11"/>
      <c r="I382" s="11"/>
      <c r="S382" s="12"/>
      <c r="T382" s="12"/>
      <c r="V382" s="12"/>
    </row>
    <row r="383" spans="6:22" ht="14.25" customHeight="1">
      <c r="F383" s="11"/>
      <c r="G383" s="11"/>
      <c r="H383" s="11"/>
      <c r="I383" s="11"/>
      <c r="S383" s="12"/>
      <c r="T383" s="12"/>
      <c r="V383" s="12"/>
    </row>
    <row r="384" spans="6:22" ht="14.25" customHeight="1">
      <c r="F384" s="11"/>
      <c r="G384" s="11"/>
      <c r="H384" s="11"/>
      <c r="I384" s="11"/>
      <c r="S384" s="12"/>
      <c r="T384" s="12"/>
      <c r="V384" s="12"/>
    </row>
    <row r="385" spans="6:22" ht="14.25" customHeight="1">
      <c r="F385" s="11"/>
      <c r="G385" s="11"/>
      <c r="H385" s="11"/>
      <c r="I385" s="11"/>
      <c r="S385" s="12"/>
      <c r="T385" s="12"/>
      <c r="V385" s="12"/>
    </row>
    <row r="386" spans="6:22" ht="14.25" customHeight="1">
      <c r="F386" s="11"/>
      <c r="G386" s="11"/>
      <c r="H386" s="11"/>
      <c r="I386" s="11"/>
      <c r="S386" s="12"/>
      <c r="T386" s="12"/>
      <c r="V386" s="12"/>
    </row>
    <row r="387" spans="6:22" ht="14.25" customHeight="1">
      <c r="F387" s="11"/>
      <c r="G387" s="11"/>
      <c r="H387" s="11"/>
      <c r="I387" s="11"/>
      <c r="S387" s="12"/>
      <c r="T387" s="12"/>
      <c r="V387" s="12"/>
    </row>
    <row r="388" spans="6:22" ht="14.25" customHeight="1">
      <c r="F388" s="11"/>
      <c r="G388" s="11"/>
      <c r="H388" s="11"/>
      <c r="I388" s="11"/>
      <c r="S388" s="12"/>
      <c r="T388" s="12"/>
      <c r="V388" s="12"/>
    </row>
    <row r="389" spans="6:22" ht="14.25" customHeight="1">
      <c r="F389" s="11"/>
      <c r="G389" s="11"/>
      <c r="H389" s="11"/>
      <c r="I389" s="11"/>
      <c r="S389" s="12"/>
      <c r="T389" s="12"/>
      <c r="V389" s="12"/>
    </row>
    <row r="390" spans="6:22" ht="14.25" customHeight="1">
      <c r="F390" s="11"/>
      <c r="G390" s="11"/>
      <c r="H390" s="11"/>
      <c r="I390" s="11"/>
      <c r="S390" s="12"/>
      <c r="T390" s="12"/>
      <c r="V390" s="12"/>
    </row>
    <row r="391" spans="6:22" ht="14.25" customHeight="1">
      <c r="F391" s="11"/>
      <c r="G391" s="11"/>
      <c r="H391" s="11"/>
      <c r="I391" s="11"/>
      <c r="S391" s="12"/>
      <c r="T391" s="12"/>
      <c r="V391" s="12"/>
    </row>
    <row r="392" spans="6:22" ht="14.25" customHeight="1">
      <c r="F392" s="11"/>
      <c r="G392" s="11"/>
      <c r="H392" s="11"/>
      <c r="I392" s="11"/>
      <c r="S392" s="12"/>
      <c r="T392" s="12"/>
      <c r="V392" s="12"/>
    </row>
    <row r="393" spans="6:22" ht="14.25" customHeight="1">
      <c r="F393" s="11"/>
      <c r="G393" s="11"/>
      <c r="H393" s="11"/>
      <c r="I393" s="11"/>
      <c r="S393" s="12"/>
      <c r="T393" s="12"/>
      <c r="V393" s="12"/>
    </row>
    <row r="394" spans="6:22" ht="14.25" customHeight="1">
      <c r="F394" s="11"/>
      <c r="G394" s="11"/>
      <c r="H394" s="11"/>
      <c r="I394" s="11"/>
      <c r="S394" s="12"/>
      <c r="T394" s="12"/>
      <c r="V394" s="12"/>
    </row>
    <row r="395" spans="6:22" ht="14.25" customHeight="1">
      <c r="F395" s="11"/>
      <c r="G395" s="11"/>
      <c r="H395" s="11"/>
      <c r="I395" s="11"/>
      <c r="S395" s="12"/>
      <c r="T395" s="12"/>
      <c r="V395" s="12"/>
    </row>
    <row r="396" spans="6:22" ht="14.25" customHeight="1">
      <c r="F396" s="11"/>
      <c r="G396" s="11"/>
      <c r="H396" s="11"/>
      <c r="I396" s="11"/>
      <c r="S396" s="12"/>
      <c r="T396" s="12"/>
      <c r="V396" s="12"/>
    </row>
    <row r="397" spans="6:22" ht="14.25" customHeight="1">
      <c r="F397" s="11"/>
      <c r="G397" s="11"/>
      <c r="H397" s="11"/>
      <c r="I397" s="11"/>
      <c r="S397" s="12"/>
      <c r="T397" s="12"/>
      <c r="V397" s="12"/>
    </row>
    <row r="398" spans="6:22" ht="14.25" customHeight="1">
      <c r="F398" s="11"/>
      <c r="G398" s="11"/>
      <c r="H398" s="11"/>
      <c r="I398" s="11"/>
      <c r="S398" s="12"/>
      <c r="T398" s="12"/>
      <c r="V398" s="12"/>
    </row>
    <row r="399" spans="6:22" ht="14.25" customHeight="1">
      <c r="F399" s="11"/>
      <c r="G399" s="11"/>
      <c r="H399" s="11"/>
      <c r="I399" s="11"/>
      <c r="S399" s="12"/>
      <c r="T399" s="12"/>
      <c r="V399" s="12"/>
    </row>
    <row r="400" spans="6:22" ht="14.25" customHeight="1">
      <c r="F400" s="11"/>
      <c r="G400" s="11"/>
      <c r="H400" s="11"/>
      <c r="I400" s="11"/>
      <c r="S400" s="12"/>
      <c r="T400" s="12"/>
      <c r="V400" s="12"/>
    </row>
    <row r="401" spans="6:22" ht="14.25" customHeight="1">
      <c r="F401" s="11"/>
      <c r="G401" s="11"/>
      <c r="H401" s="11"/>
      <c r="I401" s="11"/>
      <c r="S401" s="12"/>
      <c r="T401" s="12"/>
      <c r="V401" s="12"/>
    </row>
    <row r="402" spans="6:22" ht="14.25" customHeight="1">
      <c r="F402" s="11"/>
      <c r="G402" s="11"/>
      <c r="H402" s="11"/>
      <c r="I402" s="11"/>
      <c r="S402" s="12"/>
      <c r="T402" s="12"/>
      <c r="V402" s="12"/>
    </row>
    <row r="403" spans="6:22" ht="14.25" customHeight="1">
      <c r="F403" s="11"/>
      <c r="G403" s="11"/>
      <c r="H403" s="11"/>
      <c r="I403" s="11"/>
      <c r="S403" s="12"/>
      <c r="T403" s="12"/>
      <c r="V403" s="12"/>
    </row>
    <row r="404" spans="6:22" ht="14.25" customHeight="1">
      <c r="F404" s="11"/>
      <c r="G404" s="11"/>
      <c r="H404" s="11"/>
      <c r="I404" s="11"/>
      <c r="S404" s="12"/>
      <c r="T404" s="12"/>
      <c r="V404" s="12"/>
    </row>
    <row r="405" spans="6:22" ht="14.25" customHeight="1">
      <c r="F405" s="11"/>
      <c r="G405" s="11"/>
      <c r="H405" s="11"/>
      <c r="I405" s="11"/>
      <c r="S405" s="12"/>
      <c r="T405" s="12"/>
      <c r="V405" s="12"/>
    </row>
    <row r="406" spans="6:22" ht="14.25" customHeight="1">
      <c r="F406" s="11"/>
      <c r="G406" s="11"/>
      <c r="H406" s="11"/>
      <c r="I406" s="11"/>
      <c r="S406" s="12"/>
      <c r="T406" s="12"/>
      <c r="V406" s="12"/>
    </row>
    <row r="407" spans="6:22" ht="14.25" customHeight="1">
      <c r="F407" s="11"/>
      <c r="G407" s="11"/>
      <c r="H407" s="11"/>
      <c r="I407" s="11"/>
      <c r="S407" s="12"/>
      <c r="T407" s="12"/>
      <c r="V407" s="12"/>
    </row>
    <row r="408" spans="6:22" ht="14.25" customHeight="1">
      <c r="F408" s="11"/>
      <c r="G408" s="11"/>
      <c r="H408" s="11"/>
      <c r="I408" s="11"/>
      <c r="S408" s="12"/>
      <c r="T408" s="12"/>
      <c r="V408" s="12"/>
    </row>
    <row r="409" spans="6:22" ht="14.25" customHeight="1">
      <c r="F409" s="11"/>
      <c r="G409" s="11"/>
      <c r="H409" s="11"/>
      <c r="I409" s="11"/>
      <c r="S409" s="12"/>
      <c r="T409" s="12"/>
      <c r="V409" s="12"/>
    </row>
    <row r="410" spans="6:22" ht="14.25" customHeight="1">
      <c r="F410" s="11"/>
      <c r="G410" s="11"/>
      <c r="H410" s="11"/>
      <c r="I410" s="11"/>
      <c r="S410" s="12"/>
      <c r="T410" s="12"/>
      <c r="V410" s="12"/>
    </row>
    <row r="411" spans="6:22" ht="14.25" customHeight="1">
      <c r="F411" s="11"/>
      <c r="G411" s="11"/>
      <c r="H411" s="11"/>
      <c r="I411" s="11"/>
      <c r="S411" s="12"/>
      <c r="T411" s="12"/>
      <c r="V411" s="12"/>
    </row>
    <row r="412" spans="6:22" ht="14.25" customHeight="1">
      <c r="F412" s="11"/>
      <c r="G412" s="11"/>
      <c r="H412" s="11"/>
      <c r="I412" s="11"/>
      <c r="S412" s="12"/>
      <c r="T412" s="12"/>
      <c r="V412" s="12"/>
    </row>
    <row r="413" spans="6:22" ht="14.25" customHeight="1">
      <c r="F413" s="11"/>
      <c r="G413" s="11"/>
      <c r="H413" s="11"/>
      <c r="I413" s="11"/>
      <c r="S413" s="12"/>
      <c r="T413" s="12"/>
      <c r="V413" s="12"/>
    </row>
    <row r="414" spans="6:22" ht="14.25" customHeight="1">
      <c r="F414" s="11"/>
      <c r="G414" s="11"/>
      <c r="H414" s="11"/>
      <c r="I414" s="11"/>
      <c r="S414" s="12"/>
      <c r="T414" s="12"/>
      <c r="V414" s="12"/>
    </row>
    <row r="415" spans="6:22" ht="14.25" customHeight="1">
      <c r="F415" s="11"/>
      <c r="G415" s="11"/>
      <c r="H415" s="11"/>
      <c r="I415" s="11"/>
      <c r="S415" s="12"/>
      <c r="T415" s="12"/>
      <c r="V415" s="12"/>
    </row>
    <row r="416" spans="6:22" ht="14.25" customHeight="1">
      <c r="F416" s="11"/>
      <c r="G416" s="11"/>
      <c r="H416" s="11"/>
      <c r="I416" s="11"/>
      <c r="S416" s="12"/>
      <c r="T416" s="12"/>
      <c r="V416" s="12"/>
    </row>
    <row r="417" spans="6:22" ht="14.25" customHeight="1">
      <c r="F417" s="11"/>
      <c r="G417" s="11"/>
      <c r="H417" s="11"/>
      <c r="I417" s="11"/>
      <c r="S417" s="12"/>
      <c r="T417" s="12"/>
      <c r="V417" s="12"/>
    </row>
    <row r="418" spans="6:22" ht="14.25" customHeight="1">
      <c r="F418" s="11"/>
      <c r="G418" s="11"/>
      <c r="H418" s="11"/>
      <c r="I418" s="11"/>
      <c r="S418" s="12"/>
      <c r="T418" s="12"/>
      <c r="V418" s="12"/>
    </row>
    <row r="419" spans="6:22" ht="14.25" customHeight="1">
      <c r="F419" s="11"/>
      <c r="G419" s="11"/>
      <c r="H419" s="11"/>
      <c r="I419" s="11"/>
      <c r="S419" s="12"/>
      <c r="T419" s="12"/>
      <c r="V419" s="12"/>
    </row>
    <row r="420" spans="6:22" ht="14.25" customHeight="1">
      <c r="F420" s="11"/>
      <c r="G420" s="11"/>
      <c r="H420" s="11"/>
      <c r="I420" s="11"/>
      <c r="S420" s="12"/>
      <c r="T420" s="12"/>
      <c r="V420" s="12"/>
    </row>
    <row r="421" spans="6:22" ht="14.25" customHeight="1">
      <c r="F421" s="11"/>
      <c r="G421" s="11"/>
      <c r="H421" s="11"/>
      <c r="I421" s="11"/>
      <c r="S421" s="12"/>
      <c r="T421" s="12"/>
      <c r="V421" s="12"/>
    </row>
    <row r="422" spans="6:22" ht="14.25" customHeight="1">
      <c r="F422" s="11"/>
      <c r="G422" s="11"/>
      <c r="H422" s="11"/>
      <c r="I422" s="11"/>
      <c r="S422" s="12"/>
      <c r="T422" s="12"/>
      <c r="V422" s="12"/>
    </row>
    <row r="423" spans="6:22" ht="14.25" customHeight="1">
      <c r="F423" s="11"/>
      <c r="G423" s="11"/>
      <c r="H423" s="11"/>
      <c r="I423" s="11"/>
      <c r="S423" s="12"/>
      <c r="T423" s="12"/>
      <c r="V423" s="12"/>
    </row>
    <row r="424" spans="6:22" ht="14.25" customHeight="1">
      <c r="F424" s="11"/>
      <c r="G424" s="11"/>
      <c r="H424" s="11"/>
      <c r="I424" s="11"/>
      <c r="S424" s="12"/>
      <c r="T424" s="12"/>
      <c r="V424" s="12"/>
    </row>
    <row r="425" spans="6:22" ht="14.25" customHeight="1">
      <c r="F425" s="11"/>
      <c r="G425" s="11"/>
      <c r="H425" s="11"/>
      <c r="I425" s="11"/>
      <c r="S425" s="12"/>
      <c r="T425" s="12"/>
      <c r="V425" s="12"/>
    </row>
    <row r="426" spans="6:22" ht="14.25" customHeight="1">
      <c r="F426" s="11"/>
      <c r="G426" s="11"/>
      <c r="H426" s="11"/>
      <c r="I426" s="11"/>
      <c r="S426" s="12"/>
      <c r="T426" s="12"/>
      <c r="V426" s="12"/>
    </row>
    <row r="427" spans="6:22" ht="14.25" customHeight="1">
      <c r="F427" s="11"/>
      <c r="G427" s="11"/>
      <c r="H427" s="11"/>
      <c r="I427" s="11"/>
      <c r="S427" s="12"/>
      <c r="T427" s="12"/>
      <c r="V427" s="12"/>
    </row>
    <row r="428" spans="6:22" ht="14.25" customHeight="1">
      <c r="F428" s="11"/>
      <c r="G428" s="11"/>
      <c r="H428" s="11"/>
      <c r="I428" s="11"/>
      <c r="S428" s="12"/>
      <c r="T428" s="12"/>
      <c r="V428" s="12"/>
    </row>
    <row r="429" spans="6:22" ht="14.25" customHeight="1">
      <c r="F429" s="11"/>
      <c r="G429" s="11"/>
      <c r="H429" s="11"/>
      <c r="I429" s="11"/>
      <c r="S429" s="12"/>
      <c r="T429" s="12"/>
      <c r="V429" s="12"/>
    </row>
    <row r="430" spans="6:22" ht="14.25" customHeight="1">
      <c r="F430" s="11"/>
      <c r="G430" s="11"/>
      <c r="H430" s="11"/>
      <c r="I430" s="11"/>
      <c r="S430" s="12"/>
      <c r="T430" s="12"/>
      <c r="V430" s="12"/>
    </row>
    <row r="431" spans="6:22" ht="14.25" customHeight="1">
      <c r="F431" s="11"/>
      <c r="G431" s="11"/>
      <c r="H431" s="11"/>
      <c r="I431" s="11"/>
      <c r="S431" s="12"/>
      <c r="T431" s="12"/>
      <c r="V431" s="12"/>
    </row>
    <row r="432" spans="6:22" ht="14.25" customHeight="1">
      <c r="F432" s="11"/>
      <c r="G432" s="11"/>
      <c r="H432" s="11"/>
      <c r="I432" s="11"/>
      <c r="S432" s="12"/>
      <c r="T432" s="12"/>
      <c r="V432" s="12"/>
    </row>
    <row r="433" spans="6:22" ht="14.25" customHeight="1">
      <c r="F433" s="11"/>
      <c r="G433" s="11"/>
      <c r="H433" s="11"/>
      <c r="I433" s="11"/>
      <c r="S433" s="12"/>
      <c r="T433" s="12"/>
      <c r="V433" s="12"/>
    </row>
    <row r="434" spans="6:22" ht="14.25" customHeight="1">
      <c r="F434" s="11"/>
      <c r="G434" s="11"/>
      <c r="H434" s="11"/>
      <c r="I434" s="11"/>
      <c r="S434" s="12"/>
      <c r="T434" s="12"/>
      <c r="V434" s="12"/>
    </row>
    <row r="435" spans="6:22" ht="14.25" customHeight="1">
      <c r="F435" s="11"/>
      <c r="G435" s="11"/>
      <c r="H435" s="11"/>
      <c r="I435" s="11"/>
      <c r="S435" s="12"/>
      <c r="T435" s="12"/>
      <c r="V435" s="12"/>
    </row>
    <row r="436" spans="6:22" ht="14.25" customHeight="1">
      <c r="F436" s="11"/>
      <c r="G436" s="11"/>
      <c r="H436" s="11"/>
      <c r="I436" s="11"/>
      <c r="S436" s="12"/>
      <c r="T436" s="12"/>
      <c r="V436" s="12"/>
    </row>
    <row r="437" spans="6:22" ht="14.25" customHeight="1">
      <c r="F437" s="11"/>
      <c r="G437" s="11"/>
      <c r="H437" s="11"/>
      <c r="I437" s="11"/>
      <c r="S437" s="12"/>
      <c r="T437" s="12"/>
      <c r="V437" s="12"/>
    </row>
    <row r="438" spans="6:22" ht="14.25" customHeight="1">
      <c r="F438" s="11"/>
      <c r="G438" s="11"/>
      <c r="H438" s="11"/>
      <c r="I438" s="11"/>
      <c r="S438" s="12"/>
      <c r="T438" s="12"/>
      <c r="V438" s="12"/>
    </row>
    <row r="439" spans="6:22" ht="14.25" customHeight="1">
      <c r="F439" s="11"/>
      <c r="G439" s="11"/>
      <c r="H439" s="11"/>
      <c r="I439" s="11"/>
      <c r="S439" s="12"/>
      <c r="T439" s="12"/>
      <c r="V439" s="12"/>
    </row>
    <row r="440" spans="6:22" ht="14.25" customHeight="1">
      <c r="F440" s="11"/>
      <c r="G440" s="11"/>
      <c r="H440" s="11"/>
      <c r="I440" s="11"/>
      <c r="S440" s="12"/>
      <c r="T440" s="12"/>
      <c r="V440" s="12"/>
    </row>
    <row r="441" spans="6:22" ht="14.25" customHeight="1">
      <c r="F441" s="11"/>
      <c r="G441" s="11"/>
      <c r="H441" s="11"/>
      <c r="I441" s="11"/>
      <c r="S441" s="12"/>
      <c r="T441" s="12"/>
      <c r="V441" s="12"/>
    </row>
    <row r="442" spans="6:22" ht="14.25" customHeight="1">
      <c r="F442" s="11"/>
      <c r="G442" s="11"/>
      <c r="H442" s="11"/>
      <c r="I442" s="11"/>
      <c r="S442" s="12"/>
      <c r="T442" s="12"/>
      <c r="V442" s="12"/>
    </row>
    <row r="443" spans="6:22" ht="14.25" customHeight="1">
      <c r="F443" s="11"/>
      <c r="G443" s="11"/>
      <c r="H443" s="11"/>
      <c r="I443" s="11"/>
      <c r="S443" s="12"/>
      <c r="T443" s="12"/>
      <c r="V443" s="12"/>
    </row>
    <row r="444" spans="6:22" ht="14.25" customHeight="1">
      <c r="F444" s="11"/>
      <c r="G444" s="11"/>
      <c r="H444" s="11"/>
      <c r="I444" s="11"/>
      <c r="S444" s="12"/>
      <c r="T444" s="12"/>
      <c r="V444" s="12"/>
    </row>
    <row r="445" spans="6:22" ht="14.25" customHeight="1">
      <c r="F445" s="11"/>
      <c r="G445" s="11"/>
      <c r="H445" s="11"/>
      <c r="I445" s="11"/>
      <c r="S445" s="12"/>
      <c r="T445" s="12"/>
      <c r="V445" s="12"/>
    </row>
    <row r="446" spans="6:22" ht="14.25" customHeight="1">
      <c r="F446" s="11"/>
      <c r="G446" s="11"/>
      <c r="H446" s="11"/>
      <c r="I446" s="11"/>
      <c r="S446" s="12"/>
      <c r="T446" s="12"/>
      <c r="V446" s="12"/>
    </row>
    <row r="447" spans="6:22" ht="14.25" customHeight="1">
      <c r="F447" s="11"/>
      <c r="G447" s="11"/>
      <c r="H447" s="11"/>
      <c r="I447" s="11"/>
      <c r="S447" s="12"/>
      <c r="T447" s="12"/>
      <c r="V447" s="12"/>
    </row>
    <row r="448" spans="6:22" ht="14.25" customHeight="1">
      <c r="F448" s="11"/>
      <c r="G448" s="11"/>
      <c r="H448" s="11"/>
      <c r="I448" s="11"/>
      <c r="S448" s="12"/>
      <c r="T448" s="12"/>
      <c r="V448" s="12"/>
    </row>
    <row r="449" spans="6:22" ht="14.25" customHeight="1">
      <c r="F449" s="11"/>
      <c r="G449" s="11"/>
      <c r="H449" s="11"/>
      <c r="I449" s="11"/>
      <c r="S449" s="12"/>
      <c r="T449" s="12"/>
      <c r="V449" s="12"/>
    </row>
    <row r="450" spans="6:22" ht="14.25" customHeight="1">
      <c r="F450" s="11"/>
      <c r="G450" s="11"/>
      <c r="H450" s="11"/>
      <c r="I450" s="11"/>
      <c r="S450" s="12"/>
      <c r="T450" s="12"/>
      <c r="V450" s="12"/>
    </row>
    <row r="451" spans="6:22" ht="14.25" customHeight="1">
      <c r="F451" s="11"/>
      <c r="G451" s="11"/>
      <c r="H451" s="11"/>
      <c r="I451" s="11"/>
      <c r="S451" s="12"/>
      <c r="T451" s="12"/>
      <c r="V451" s="12"/>
    </row>
    <row r="452" spans="6:22" ht="14.25" customHeight="1">
      <c r="F452" s="11"/>
      <c r="G452" s="11"/>
      <c r="H452" s="11"/>
      <c r="I452" s="11"/>
      <c r="S452" s="12"/>
      <c r="T452" s="12"/>
      <c r="V452" s="12"/>
    </row>
    <row r="453" spans="6:22" ht="14.25" customHeight="1">
      <c r="F453" s="11"/>
      <c r="G453" s="11"/>
      <c r="H453" s="11"/>
      <c r="I453" s="11"/>
      <c r="S453" s="12"/>
      <c r="T453" s="12"/>
      <c r="V453" s="12"/>
    </row>
    <row r="454" spans="6:22" ht="14.25" customHeight="1">
      <c r="F454" s="11"/>
      <c r="G454" s="11"/>
      <c r="H454" s="11"/>
      <c r="I454" s="11"/>
      <c r="S454" s="12"/>
      <c r="T454" s="12"/>
      <c r="V454" s="12"/>
    </row>
    <row r="455" spans="6:22" ht="14.25" customHeight="1">
      <c r="F455" s="11"/>
      <c r="G455" s="11"/>
      <c r="H455" s="11"/>
      <c r="I455" s="11"/>
      <c r="S455" s="12"/>
      <c r="T455" s="12"/>
      <c r="V455" s="12"/>
    </row>
    <row r="456" spans="6:22" ht="14.25" customHeight="1">
      <c r="F456" s="11"/>
      <c r="G456" s="11"/>
      <c r="H456" s="11"/>
      <c r="I456" s="11"/>
      <c r="S456" s="12"/>
      <c r="T456" s="12"/>
      <c r="V456" s="12"/>
    </row>
    <row r="457" spans="6:22" ht="14.25" customHeight="1">
      <c r="F457" s="11"/>
      <c r="G457" s="11"/>
      <c r="H457" s="11"/>
      <c r="I457" s="11"/>
      <c r="S457" s="12"/>
      <c r="T457" s="12"/>
      <c r="V457" s="12"/>
    </row>
    <row r="458" spans="6:22" ht="14.25" customHeight="1">
      <c r="F458" s="11"/>
      <c r="G458" s="11"/>
      <c r="H458" s="11"/>
      <c r="I458" s="11"/>
      <c r="S458" s="12"/>
      <c r="T458" s="12"/>
      <c r="V458" s="12"/>
    </row>
    <row r="459" spans="6:22" ht="14.25" customHeight="1">
      <c r="F459" s="11"/>
      <c r="G459" s="11"/>
      <c r="H459" s="11"/>
      <c r="I459" s="11"/>
      <c r="S459" s="12"/>
      <c r="T459" s="12"/>
      <c r="V459" s="12"/>
    </row>
    <row r="460" spans="6:22" ht="14.25" customHeight="1">
      <c r="F460" s="11"/>
      <c r="G460" s="11"/>
      <c r="H460" s="11"/>
      <c r="I460" s="11"/>
      <c r="S460" s="12"/>
      <c r="T460" s="12"/>
      <c r="V460" s="12"/>
    </row>
    <row r="461" spans="6:22" ht="14.25" customHeight="1">
      <c r="F461" s="11"/>
      <c r="G461" s="11"/>
      <c r="H461" s="11"/>
      <c r="I461" s="11"/>
      <c r="S461" s="12"/>
      <c r="T461" s="12"/>
      <c r="V461" s="12"/>
    </row>
    <row r="462" spans="6:22" ht="14.25" customHeight="1">
      <c r="F462" s="11"/>
      <c r="G462" s="11"/>
      <c r="H462" s="11"/>
      <c r="I462" s="11"/>
      <c r="S462" s="12"/>
      <c r="T462" s="12"/>
      <c r="V462" s="12"/>
    </row>
    <row r="463" spans="6:22" ht="14.25" customHeight="1">
      <c r="F463" s="11"/>
      <c r="G463" s="11"/>
      <c r="H463" s="11"/>
      <c r="I463" s="11"/>
      <c r="S463" s="12"/>
      <c r="T463" s="12"/>
      <c r="V463" s="12"/>
    </row>
    <row r="464" spans="6:22" ht="14.25" customHeight="1">
      <c r="F464" s="11"/>
      <c r="G464" s="11"/>
      <c r="H464" s="11"/>
      <c r="I464" s="11"/>
      <c r="S464" s="12"/>
      <c r="T464" s="12"/>
      <c r="V464" s="12"/>
    </row>
    <row r="465" spans="6:22" ht="14.25" customHeight="1">
      <c r="F465" s="11"/>
      <c r="G465" s="11"/>
      <c r="H465" s="11"/>
      <c r="I465" s="11"/>
      <c r="S465" s="12"/>
      <c r="T465" s="12"/>
      <c r="V465" s="12"/>
    </row>
    <row r="466" spans="6:22" ht="14.25" customHeight="1">
      <c r="F466" s="11"/>
      <c r="G466" s="11"/>
      <c r="H466" s="11"/>
      <c r="I466" s="11"/>
      <c r="S466" s="12"/>
      <c r="T466" s="12"/>
      <c r="V466" s="12"/>
    </row>
    <row r="467" spans="6:22" ht="14.25" customHeight="1">
      <c r="F467" s="11"/>
      <c r="G467" s="11"/>
      <c r="H467" s="11"/>
      <c r="I467" s="11"/>
      <c r="S467" s="12"/>
      <c r="T467" s="12"/>
      <c r="V467" s="12"/>
    </row>
    <row r="468" spans="6:22" ht="14.25" customHeight="1">
      <c r="F468" s="11"/>
      <c r="G468" s="11"/>
      <c r="H468" s="11"/>
      <c r="I468" s="11"/>
      <c r="S468" s="12"/>
      <c r="T468" s="12"/>
      <c r="V468" s="12"/>
    </row>
    <row r="469" spans="6:22" ht="14.25" customHeight="1">
      <c r="F469" s="11"/>
      <c r="G469" s="11"/>
      <c r="H469" s="11"/>
      <c r="I469" s="11"/>
      <c r="S469" s="12"/>
      <c r="T469" s="12"/>
      <c r="V469" s="12"/>
    </row>
    <row r="470" spans="6:22" ht="14.25" customHeight="1">
      <c r="F470" s="11"/>
      <c r="G470" s="11"/>
      <c r="H470" s="11"/>
      <c r="I470" s="11"/>
      <c r="S470" s="12"/>
      <c r="T470" s="12"/>
      <c r="V470" s="12"/>
    </row>
    <row r="471" spans="6:22" ht="14.25" customHeight="1">
      <c r="F471" s="11"/>
      <c r="G471" s="11"/>
      <c r="H471" s="11"/>
      <c r="I471" s="11"/>
      <c r="S471" s="12"/>
      <c r="T471" s="12"/>
      <c r="V471" s="12"/>
    </row>
    <row r="472" spans="6:22" ht="14.25" customHeight="1">
      <c r="F472" s="11"/>
      <c r="G472" s="11"/>
      <c r="H472" s="11"/>
      <c r="I472" s="11"/>
      <c r="S472" s="12"/>
      <c r="T472" s="12"/>
      <c r="V472" s="12"/>
    </row>
    <row r="473" spans="6:22" ht="14.25" customHeight="1">
      <c r="F473" s="11"/>
      <c r="G473" s="11"/>
      <c r="H473" s="11"/>
      <c r="I473" s="11"/>
      <c r="S473" s="12"/>
      <c r="T473" s="12"/>
      <c r="V473" s="12"/>
    </row>
    <row r="474" spans="6:22" ht="14.25" customHeight="1">
      <c r="F474" s="11"/>
      <c r="G474" s="11"/>
      <c r="H474" s="11"/>
      <c r="I474" s="11"/>
      <c r="S474" s="12"/>
      <c r="T474" s="12"/>
      <c r="V474" s="12"/>
    </row>
    <row r="475" spans="6:22" ht="14.25" customHeight="1">
      <c r="F475" s="11"/>
      <c r="G475" s="11"/>
      <c r="H475" s="11"/>
      <c r="I475" s="11"/>
      <c r="S475" s="12"/>
      <c r="T475" s="12"/>
      <c r="V475" s="12"/>
    </row>
    <row r="476" spans="6:22" ht="14.25" customHeight="1">
      <c r="F476" s="11"/>
      <c r="G476" s="11"/>
      <c r="H476" s="11"/>
      <c r="I476" s="11"/>
      <c r="S476" s="12"/>
      <c r="T476" s="12"/>
      <c r="V476" s="12"/>
    </row>
    <row r="477" spans="6:22" ht="14.25" customHeight="1">
      <c r="F477" s="11"/>
      <c r="G477" s="11"/>
      <c r="H477" s="11"/>
      <c r="I477" s="11"/>
      <c r="S477" s="12"/>
      <c r="T477" s="12"/>
      <c r="V477" s="12"/>
    </row>
    <row r="478" spans="6:22" ht="14.25" customHeight="1">
      <c r="F478" s="11"/>
      <c r="G478" s="11"/>
      <c r="H478" s="11"/>
      <c r="I478" s="11"/>
      <c r="S478" s="12"/>
      <c r="T478" s="12"/>
      <c r="V478" s="12"/>
    </row>
    <row r="479" spans="6:22" ht="14.25" customHeight="1">
      <c r="F479" s="11"/>
      <c r="G479" s="11"/>
      <c r="H479" s="11"/>
      <c r="I479" s="11"/>
      <c r="S479" s="12"/>
      <c r="T479" s="12"/>
      <c r="V479" s="12"/>
    </row>
    <row r="480" spans="6:22" ht="14.25" customHeight="1">
      <c r="F480" s="11"/>
      <c r="G480" s="11"/>
      <c r="H480" s="11"/>
      <c r="I480" s="11"/>
      <c r="S480" s="12"/>
      <c r="T480" s="12"/>
      <c r="V480" s="12"/>
    </row>
    <row r="481" spans="6:22" ht="14.25" customHeight="1">
      <c r="F481" s="11"/>
      <c r="G481" s="11"/>
      <c r="H481" s="11"/>
      <c r="I481" s="11"/>
      <c r="S481" s="12"/>
      <c r="T481" s="12"/>
      <c r="V481" s="12"/>
    </row>
    <row r="482" spans="6:22" ht="14.25" customHeight="1">
      <c r="F482" s="11"/>
      <c r="G482" s="11"/>
      <c r="H482" s="11"/>
      <c r="I482" s="11"/>
      <c r="S482" s="12"/>
      <c r="T482" s="12"/>
      <c r="V482" s="12"/>
    </row>
    <row r="483" spans="6:22" ht="14.25" customHeight="1">
      <c r="F483" s="11"/>
      <c r="G483" s="11"/>
      <c r="H483" s="11"/>
      <c r="I483" s="11"/>
      <c r="S483" s="12"/>
      <c r="T483" s="12"/>
      <c r="V483" s="12"/>
    </row>
    <row r="484" spans="6:22" ht="14.25" customHeight="1">
      <c r="F484" s="11"/>
      <c r="G484" s="11"/>
      <c r="H484" s="11"/>
      <c r="I484" s="11"/>
      <c r="S484" s="12"/>
      <c r="T484" s="12"/>
      <c r="V484" s="12"/>
    </row>
    <row r="485" spans="6:22" ht="14.25" customHeight="1">
      <c r="F485" s="11"/>
      <c r="G485" s="11"/>
      <c r="H485" s="11"/>
      <c r="I485" s="11"/>
      <c r="S485" s="12"/>
      <c r="T485" s="12"/>
      <c r="V485" s="12"/>
    </row>
    <row r="486" spans="6:22" ht="14.25" customHeight="1">
      <c r="F486" s="11"/>
      <c r="G486" s="11"/>
      <c r="H486" s="11"/>
      <c r="I486" s="11"/>
      <c r="S486" s="12"/>
      <c r="T486" s="12"/>
      <c r="V486" s="12"/>
    </row>
    <row r="487" spans="6:22" ht="14.25" customHeight="1">
      <c r="F487" s="11"/>
      <c r="G487" s="11"/>
      <c r="H487" s="11"/>
      <c r="I487" s="11"/>
      <c r="S487" s="12"/>
      <c r="T487" s="12"/>
      <c r="V487" s="12"/>
    </row>
    <row r="488" spans="6:22" ht="14.25" customHeight="1">
      <c r="F488" s="11"/>
      <c r="G488" s="11"/>
      <c r="H488" s="11"/>
      <c r="I488" s="11"/>
      <c r="S488" s="12"/>
      <c r="T488" s="12"/>
      <c r="V488" s="12"/>
    </row>
    <row r="489" spans="6:22" ht="14.25" customHeight="1">
      <c r="F489" s="11"/>
      <c r="G489" s="11"/>
      <c r="H489" s="11"/>
      <c r="I489" s="11"/>
      <c r="S489" s="12"/>
      <c r="T489" s="12"/>
      <c r="V489" s="12"/>
    </row>
    <row r="490" spans="6:22" ht="14.25" customHeight="1">
      <c r="F490" s="11"/>
      <c r="G490" s="11"/>
      <c r="H490" s="11"/>
      <c r="I490" s="11"/>
      <c r="S490" s="12"/>
      <c r="T490" s="12"/>
      <c r="V490" s="12"/>
    </row>
    <row r="491" spans="6:22" ht="14.25" customHeight="1">
      <c r="F491" s="11"/>
      <c r="G491" s="11"/>
      <c r="H491" s="11"/>
      <c r="I491" s="11"/>
      <c r="S491" s="12"/>
      <c r="T491" s="12"/>
      <c r="V491" s="12"/>
    </row>
    <row r="492" spans="6:22" ht="14.25" customHeight="1">
      <c r="F492" s="11"/>
      <c r="G492" s="11"/>
      <c r="H492" s="11"/>
      <c r="I492" s="11"/>
      <c r="S492" s="12"/>
      <c r="T492" s="12"/>
      <c r="V492" s="12"/>
    </row>
    <row r="493" spans="6:22" ht="14.25" customHeight="1">
      <c r="F493" s="11"/>
      <c r="G493" s="11"/>
      <c r="H493" s="11"/>
      <c r="I493" s="11"/>
      <c r="S493" s="12"/>
      <c r="T493" s="12"/>
      <c r="V493" s="12"/>
    </row>
    <row r="494" spans="6:22" ht="14.25" customHeight="1">
      <c r="F494" s="11"/>
      <c r="G494" s="11"/>
      <c r="H494" s="11"/>
      <c r="I494" s="11"/>
      <c r="S494" s="12"/>
      <c r="T494" s="12"/>
      <c r="V494" s="12"/>
    </row>
    <row r="495" spans="6:22" ht="14.25" customHeight="1">
      <c r="F495" s="11"/>
      <c r="G495" s="11"/>
      <c r="H495" s="11"/>
      <c r="I495" s="11"/>
      <c r="S495" s="12"/>
      <c r="T495" s="12"/>
      <c r="V495" s="12"/>
    </row>
    <row r="496" spans="6:22" ht="14.25" customHeight="1">
      <c r="F496" s="11"/>
      <c r="G496" s="11"/>
      <c r="H496" s="11"/>
      <c r="I496" s="11"/>
      <c r="S496" s="12"/>
      <c r="T496" s="12"/>
      <c r="V496" s="12"/>
    </row>
    <row r="497" spans="6:22" ht="14.25" customHeight="1">
      <c r="F497" s="11"/>
      <c r="G497" s="11"/>
      <c r="H497" s="11"/>
      <c r="I497" s="11"/>
      <c r="S497" s="12"/>
      <c r="T497" s="12"/>
      <c r="V497" s="12"/>
    </row>
    <row r="498" spans="6:22" ht="14.25" customHeight="1">
      <c r="F498" s="11"/>
      <c r="G498" s="11"/>
      <c r="H498" s="11"/>
      <c r="I498" s="11"/>
      <c r="S498" s="12"/>
      <c r="T498" s="12"/>
      <c r="V498" s="12"/>
    </row>
    <row r="499" spans="6:22" ht="14.25" customHeight="1">
      <c r="F499" s="11"/>
      <c r="G499" s="11"/>
      <c r="H499" s="11"/>
      <c r="I499" s="11"/>
      <c r="S499" s="12"/>
      <c r="T499" s="12"/>
      <c r="V499" s="12"/>
    </row>
    <row r="500" spans="6:22" ht="14.25" customHeight="1">
      <c r="F500" s="11"/>
      <c r="G500" s="11"/>
      <c r="H500" s="11"/>
      <c r="I500" s="11"/>
      <c r="S500" s="12"/>
      <c r="T500" s="12"/>
      <c r="V500" s="12"/>
    </row>
    <row r="501" spans="6:22" ht="14.25" customHeight="1">
      <c r="F501" s="11"/>
      <c r="G501" s="11"/>
      <c r="H501" s="11"/>
      <c r="I501" s="11"/>
      <c r="S501" s="12"/>
      <c r="T501" s="12"/>
      <c r="V501" s="12"/>
    </row>
    <row r="502" spans="6:22" ht="14.25" customHeight="1">
      <c r="F502" s="11"/>
      <c r="G502" s="11"/>
      <c r="H502" s="11"/>
      <c r="I502" s="11"/>
      <c r="S502" s="12"/>
      <c r="T502" s="12"/>
      <c r="V502" s="12"/>
    </row>
    <row r="503" spans="6:22" ht="14.25" customHeight="1">
      <c r="F503" s="11"/>
      <c r="G503" s="11"/>
      <c r="H503" s="11"/>
      <c r="I503" s="11"/>
      <c r="S503" s="12"/>
      <c r="T503" s="12"/>
      <c r="V503" s="12"/>
    </row>
    <row r="504" spans="6:22" ht="14.25" customHeight="1">
      <c r="F504" s="11"/>
      <c r="G504" s="11"/>
      <c r="H504" s="11"/>
      <c r="I504" s="11"/>
      <c r="S504" s="12"/>
      <c r="T504" s="12"/>
      <c r="V504" s="12"/>
    </row>
    <row r="505" spans="6:22" ht="14.25" customHeight="1">
      <c r="F505" s="11"/>
      <c r="G505" s="11"/>
      <c r="H505" s="11"/>
      <c r="I505" s="11"/>
      <c r="S505" s="12"/>
      <c r="T505" s="12"/>
      <c r="V505" s="12"/>
    </row>
    <row r="506" spans="6:22" ht="14.25" customHeight="1">
      <c r="F506" s="11"/>
      <c r="G506" s="11"/>
      <c r="H506" s="11"/>
      <c r="I506" s="11"/>
      <c r="S506" s="12"/>
      <c r="T506" s="12"/>
      <c r="V506" s="12"/>
    </row>
    <row r="507" spans="6:22" ht="14.25" customHeight="1">
      <c r="F507" s="11"/>
      <c r="G507" s="11"/>
      <c r="H507" s="11"/>
      <c r="I507" s="11"/>
      <c r="S507" s="12"/>
      <c r="T507" s="12"/>
      <c r="V507" s="12"/>
    </row>
    <row r="508" spans="6:22" ht="14.25" customHeight="1">
      <c r="F508" s="11"/>
      <c r="G508" s="11"/>
      <c r="H508" s="11"/>
      <c r="I508" s="11"/>
      <c r="S508" s="12"/>
      <c r="T508" s="12"/>
      <c r="V508" s="12"/>
    </row>
    <row r="509" spans="6:22" ht="14.25" customHeight="1">
      <c r="F509" s="11"/>
      <c r="G509" s="11"/>
      <c r="H509" s="11"/>
      <c r="I509" s="11"/>
      <c r="S509" s="12"/>
      <c r="T509" s="12"/>
      <c r="V509" s="12"/>
    </row>
    <row r="510" spans="6:22" ht="14.25" customHeight="1">
      <c r="F510" s="11"/>
      <c r="G510" s="11"/>
      <c r="H510" s="11"/>
      <c r="I510" s="11"/>
      <c r="S510" s="12"/>
      <c r="T510" s="12"/>
      <c r="V510" s="12"/>
    </row>
    <row r="511" spans="6:22" ht="14.25" customHeight="1">
      <c r="F511" s="11"/>
      <c r="G511" s="11"/>
      <c r="H511" s="11"/>
      <c r="I511" s="11"/>
      <c r="S511" s="12"/>
      <c r="T511" s="12"/>
      <c r="V511" s="12"/>
    </row>
    <row r="512" spans="6:22" ht="14.25" customHeight="1">
      <c r="F512" s="11"/>
      <c r="G512" s="11"/>
      <c r="H512" s="11"/>
      <c r="I512" s="11"/>
      <c r="S512" s="12"/>
      <c r="T512" s="12"/>
      <c r="V512" s="12"/>
    </row>
    <row r="513" spans="6:22" ht="14.25" customHeight="1">
      <c r="F513" s="11"/>
      <c r="G513" s="11"/>
      <c r="H513" s="11"/>
      <c r="I513" s="11"/>
      <c r="S513" s="12"/>
      <c r="T513" s="12"/>
      <c r="V513" s="12"/>
    </row>
    <row r="514" spans="6:22" ht="14.25" customHeight="1">
      <c r="F514" s="11"/>
      <c r="G514" s="11"/>
      <c r="H514" s="11"/>
      <c r="I514" s="11"/>
      <c r="S514" s="12"/>
      <c r="T514" s="12"/>
      <c r="V514" s="12"/>
    </row>
    <row r="515" spans="6:22" ht="14.25" customHeight="1">
      <c r="F515" s="11"/>
      <c r="G515" s="11"/>
      <c r="H515" s="11"/>
      <c r="I515" s="11"/>
      <c r="S515" s="12"/>
      <c r="T515" s="12"/>
      <c r="V515" s="12"/>
    </row>
    <row r="516" spans="6:22" ht="14.25" customHeight="1">
      <c r="F516" s="11"/>
      <c r="G516" s="11"/>
      <c r="H516" s="11"/>
      <c r="I516" s="11"/>
      <c r="S516" s="12"/>
      <c r="T516" s="12"/>
      <c r="V516" s="12"/>
    </row>
    <row r="517" spans="6:22" ht="14.25" customHeight="1">
      <c r="F517" s="11"/>
      <c r="G517" s="11"/>
      <c r="H517" s="11"/>
      <c r="I517" s="11"/>
      <c r="S517" s="12"/>
      <c r="T517" s="12"/>
      <c r="V517" s="12"/>
    </row>
    <row r="518" spans="6:22" ht="14.25" customHeight="1">
      <c r="F518" s="11"/>
      <c r="G518" s="11"/>
      <c r="H518" s="11"/>
      <c r="I518" s="11"/>
      <c r="S518" s="12"/>
      <c r="T518" s="12"/>
      <c r="V518" s="12"/>
    </row>
    <row r="519" spans="6:22" ht="14.25" customHeight="1">
      <c r="F519" s="11"/>
      <c r="G519" s="11"/>
      <c r="H519" s="11"/>
      <c r="I519" s="11"/>
      <c r="S519" s="12"/>
      <c r="T519" s="12"/>
      <c r="V519" s="12"/>
    </row>
    <row r="520" spans="6:22" ht="14.25" customHeight="1">
      <c r="F520" s="11"/>
      <c r="G520" s="11"/>
      <c r="H520" s="11"/>
      <c r="I520" s="11"/>
      <c r="S520" s="12"/>
      <c r="T520" s="12"/>
      <c r="V520" s="12"/>
    </row>
    <row r="521" spans="6:22" ht="14.25" customHeight="1">
      <c r="F521" s="11"/>
      <c r="G521" s="11"/>
      <c r="H521" s="11"/>
      <c r="I521" s="11"/>
      <c r="S521" s="12"/>
      <c r="T521" s="12"/>
      <c r="V521" s="12"/>
    </row>
    <row r="522" spans="6:22" ht="14.25" customHeight="1">
      <c r="F522" s="11"/>
      <c r="G522" s="11"/>
      <c r="H522" s="11"/>
      <c r="I522" s="11"/>
      <c r="S522" s="12"/>
      <c r="T522" s="12"/>
      <c r="V522" s="12"/>
    </row>
    <row r="523" spans="6:22" ht="14.25" customHeight="1">
      <c r="F523" s="11"/>
      <c r="G523" s="11"/>
      <c r="H523" s="11"/>
      <c r="I523" s="11"/>
      <c r="S523" s="12"/>
      <c r="T523" s="12"/>
      <c r="V523" s="12"/>
    </row>
    <row r="524" spans="6:22" ht="14.25" customHeight="1">
      <c r="F524" s="11"/>
      <c r="G524" s="11"/>
      <c r="H524" s="11"/>
      <c r="I524" s="11"/>
      <c r="S524" s="12"/>
      <c r="T524" s="12"/>
      <c r="V524" s="12"/>
    </row>
    <row r="525" spans="6:22" ht="14.25" customHeight="1">
      <c r="F525" s="11"/>
      <c r="G525" s="11"/>
      <c r="H525" s="11"/>
      <c r="I525" s="11"/>
      <c r="S525" s="12"/>
      <c r="T525" s="12"/>
      <c r="V525" s="12"/>
    </row>
    <row r="526" spans="6:22" ht="14.25" customHeight="1">
      <c r="F526" s="11"/>
      <c r="G526" s="11"/>
      <c r="H526" s="11"/>
      <c r="I526" s="11"/>
      <c r="S526" s="12"/>
      <c r="T526" s="12"/>
      <c r="V526" s="12"/>
    </row>
    <row r="527" spans="6:22" ht="14.25" customHeight="1">
      <c r="F527" s="11"/>
      <c r="G527" s="11"/>
      <c r="H527" s="11"/>
      <c r="I527" s="11"/>
      <c r="S527" s="12"/>
      <c r="T527" s="12"/>
      <c r="V527" s="12"/>
    </row>
    <row r="528" spans="6:22" ht="14.25" customHeight="1">
      <c r="F528" s="11"/>
      <c r="G528" s="11"/>
      <c r="H528" s="11"/>
      <c r="I528" s="11"/>
      <c r="S528" s="12"/>
      <c r="T528" s="12"/>
      <c r="V528" s="12"/>
    </row>
    <row r="529" spans="6:22" ht="14.25" customHeight="1">
      <c r="F529" s="11"/>
      <c r="G529" s="11"/>
      <c r="H529" s="11"/>
      <c r="I529" s="11"/>
      <c r="S529" s="12"/>
      <c r="T529" s="12"/>
      <c r="V529" s="12"/>
    </row>
    <row r="530" spans="6:22" ht="14.25" customHeight="1">
      <c r="F530" s="11"/>
      <c r="G530" s="11"/>
      <c r="H530" s="11"/>
      <c r="I530" s="11"/>
      <c r="S530" s="12"/>
      <c r="T530" s="12"/>
      <c r="V530" s="12"/>
    </row>
    <row r="531" spans="6:22" ht="14.25" customHeight="1">
      <c r="F531" s="11"/>
      <c r="G531" s="11"/>
      <c r="H531" s="11"/>
      <c r="I531" s="11"/>
      <c r="S531" s="12"/>
      <c r="T531" s="12"/>
      <c r="V531" s="12"/>
    </row>
    <row r="532" spans="6:22" ht="14.25" customHeight="1">
      <c r="F532" s="11"/>
      <c r="G532" s="11"/>
      <c r="H532" s="11"/>
      <c r="I532" s="11"/>
      <c r="S532" s="12"/>
      <c r="T532" s="12"/>
      <c r="V532" s="12"/>
    </row>
    <row r="533" spans="6:22" ht="14.25" customHeight="1">
      <c r="F533" s="11"/>
      <c r="G533" s="11"/>
      <c r="H533" s="11"/>
      <c r="I533" s="11"/>
      <c r="S533" s="12"/>
      <c r="T533" s="12"/>
      <c r="V533" s="12"/>
    </row>
    <row r="534" spans="6:22" ht="14.25" customHeight="1">
      <c r="F534" s="11"/>
      <c r="G534" s="11"/>
      <c r="H534" s="11"/>
      <c r="I534" s="11"/>
      <c r="S534" s="12"/>
      <c r="T534" s="12"/>
      <c r="V534" s="12"/>
    </row>
    <row r="535" spans="6:22" ht="14.25" customHeight="1">
      <c r="F535" s="11"/>
      <c r="G535" s="11"/>
      <c r="H535" s="11"/>
      <c r="I535" s="11"/>
      <c r="S535" s="12"/>
      <c r="T535" s="12"/>
      <c r="V535" s="12"/>
    </row>
    <row r="536" spans="6:22" ht="14.25" customHeight="1">
      <c r="F536" s="11"/>
      <c r="G536" s="11"/>
      <c r="H536" s="11"/>
      <c r="I536" s="11"/>
      <c r="S536" s="12"/>
      <c r="T536" s="12"/>
      <c r="V536" s="12"/>
    </row>
    <row r="537" spans="6:22" ht="14.25" customHeight="1">
      <c r="F537" s="11"/>
      <c r="G537" s="11"/>
      <c r="H537" s="11"/>
      <c r="I537" s="11"/>
      <c r="S537" s="12"/>
      <c r="T537" s="12"/>
      <c r="V537" s="12"/>
    </row>
    <row r="538" spans="6:22" ht="14.25" customHeight="1">
      <c r="F538" s="11"/>
      <c r="G538" s="11"/>
      <c r="H538" s="11"/>
      <c r="I538" s="11"/>
      <c r="S538" s="12"/>
      <c r="T538" s="12"/>
      <c r="V538" s="12"/>
    </row>
    <row r="539" spans="6:22" ht="14.25" customHeight="1">
      <c r="F539" s="11"/>
      <c r="G539" s="11"/>
      <c r="H539" s="11"/>
      <c r="I539" s="11"/>
      <c r="S539" s="12"/>
      <c r="T539" s="12"/>
      <c r="V539" s="12"/>
    </row>
    <row r="540" spans="6:22" ht="14.25" customHeight="1">
      <c r="F540" s="11"/>
      <c r="G540" s="11"/>
      <c r="H540" s="11"/>
      <c r="I540" s="11"/>
      <c r="S540" s="12"/>
      <c r="T540" s="12"/>
      <c r="V540" s="12"/>
    </row>
    <row r="541" spans="6:22" ht="14.25" customHeight="1">
      <c r="F541" s="11"/>
      <c r="G541" s="11"/>
      <c r="H541" s="11"/>
      <c r="I541" s="11"/>
      <c r="S541" s="12"/>
      <c r="T541" s="12"/>
      <c r="V541" s="12"/>
    </row>
    <row r="542" spans="6:22" ht="14.25" customHeight="1">
      <c r="F542" s="11"/>
      <c r="G542" s="11"/>
      <c r="H542" s="11"/>
      <c r="I542" s="11"/>
      <c r="S542" s="12"/>
      <c r="T542" s="12"/>
      <c r="V542" s="12"/>
    </row>
    <row r="543" spans="6:22" ht="14.25" customHeight="1">
      <c r="F543" s="11"/>
      <c r="G543" s="11"/>
      <c r="H543" s="11"/>
      <c r="I543" s="11"/>
      <c r="S543" s="12"/>
      <c r="T543" s="12"/>
      <c r="V543" s="12"/>
    </row>
    <row r="544" spans="6:22" ht="14.25" customHeight="1">
      <c r="F544" s="11"/>
      <c r="G544" s="11"/>
      <c r="H544" s="11"/>
      <c r="I544" s="11"/>
      <c r="S544" s="12"/>
      <c r="T544" s="12"/>
      <c r="V544" s="12"/>
    </row>
    <row r="545" spans="6:22" ht="14.25" customHeight="1">
      <c r="F545" s="11"/>
      <c r="G545" s="11"/>
      <c r="H545" s="11"/>
      <c r="I545" s="11"/>
      <c r="S545" s="12"/>
      <c r="T545" s="12"/>
      <c r="V545" s="12"/>
    </row>
    <row r="546" spans="6:22" ht="14.25" customHeight="1">
      <c r="F546" s="11"/>
      <c r="G546" s="11"/>
      <c r="H546" s="11"/>
      <c r="I546" s="11"/>
      <c r="S546" s="12"/>
      <c r="T546" s="12"/>
      <c r="V546" s="12"/>
    </row>
    <row r="547" spans="6:22" ht="14.25" customHeight="1">
      <c r="F547" s="11"/>
      <c r="G547" s="11"/>
      <c r="H547" s="11"/>
      <c r="I547" s="11"/>
      <c r="S547" s="12"/>
      <c r="T547" s="12"/>
      <c r="V547" s="12"/>
    </row>
    <row r="548" spans="6:22" ht="14.25" customHeight="1">
      <c r="F548" s="11"/>
      <c r="G548" s="11"/>
      <c r="H548" s="11"/>
      <c r="I548" s="11"/>
      <c r="S548" s="12"/>
      <c r="T548" s="12"/>
      <c r="V548" s="12"/>
    </row>
    <row r="549" spans="6:22" ht="14.25" customHeight="1">
      <c r="F549" s="11"/>
      <c r="G549" s="11"/>
      <c r="H549" s="11"/>
      <c r="I549" s="11"/>
      <c r="S549" s="12"/>
      <c r="T549" s="12"/>
      <c r="V549" s="12"/>
    </row>
    <row r="550" spans="6:22" ht="14.25" customHeight="1">
      <c r="F550" s="11"/>
      <c r="G550" s="11"/>
      <c r="H550" s="11"/>
      <c r="I550" s="11"/>
      <c r="S550" s="12"/>
      <c r="T550" s="12"/>
      <c r="V550" s="12"/>
    </row>
    <row r="551" spans="6:22" ht="14.25" customHeight="1">
      <c r="F551" s="11"/>
      <c r="G551" s="11"/>
      <c r="H551" s="11"/>
      <c r="I551" s="11"/>
      <c r="S551" s="12"/>
      <c r="T551" s="12"/>
      <c r="V551" s="12"/>
    </row>
    <row r="552" spans="6:22" ht="14.25" customHeight="1">
      <c r="F552" s="11"/>
      <c r="G552" s="11"/>
      <c r="H552" s="11"/>
      <c r="I552" s="11"/>
      <c r="S552" s="12"/>
      <c r="T552" s="12"/>
      <c r="V552" s="12"/>
    </row>
    <row r="553" spans="6:22" ht="14.25" customHeight="1">
      <c r="F553" s="11"/>
      <c r="G553" s="11"/>
      <c r="H553" s="11"/>
      <c r="I553" s="11"/>
      <c r="S553" s="12"/>
      <c r="T553" s="12"/>
      <c r="V553" s="12"/>
    </row>
    <row r="554" spans="6:22" ht="14.25" customHeight="1">
      <c r="F554" s="11"/>
      <c r="G554" s="11"/>
      <c r="H554" s="11"/>
      <c r="I554" s="11"/>
      <c r="S554" s="12"/>
      <c r="T554" s="12"/>
      <c r="V554" s="12"/>
    </row>
    <row r="555" spans="6:22" ht="14.25" customHeight="1">
      <c r="F555" s="11"/>
      <c r="G555" s="11"/>
      <c r="H555" s="11"/>
      <c r="I555" s="11"/>
      <c r="S555" s="12"/>
      <c r="T555" s="12"/>
      <c r="V555" s="12"/>
    </row>
    <row r="556" spans="6:22" ht="14.25" customHeight="1">
      <c r="F556" s="11"/>
      <c r="G556" s="11"/>
      <c r="H556" s="11"/>
      <c r="I556" s="11"/>
      <c r="S556" s="12"/>
      <c r="T556" s="12"/>
      <c r="V556" s="12"/>
    </row>
    <row r="557" spans="6:22" ht="14.25" customHeight="1">
      <c r="F557" s="11"/>
      <c r="G557" s="11"/>
      <c r="H557" s="11"/>
      <c r="I557" s="11"/>
      <c r="S557" s="12"/>
      <c r="T557" s="12"/>
      <c r="V557" s="12"/>
    </row>
    <row r="558" spans="6:22" ht="14.25" customHeight="1">
      <c r="F558" s="11"/>
      <c r="G558" s="11"/>
      <c r="H558" s="11"/>
      <c r="I558" s="11"/>
      <c r="S558" s="12"/>
      <c r="T558" s="12"/>
      <c r="V558" s="12"/>
    </row>
    <row r="559" spans="6:22" ht="14.25" customHeight="1">
      <c r="F559" s="11"/>
      <c r="G559" s="11"/>
      <c r="H559" s="11"/>
      <c r="I559" s="11"/>
      <c r="S559" s="12"/>
      <c r="T559" s="12"/>
      <c r="V559" s="12"/>
    </row>
    <row r="560" spans="6:22" ht="14.25" customHeight="1">
      <c r="F560" s="11"/>
      <c r="G560" s="11"/>
      <c r="H560" s="11"/>
      <c r="I560" s="11"/>
      <c r="S560" s="12"/>
      <c r="T560" s="12"/>
      <c r="V560" s="12"/>
    </row>
    <row r="561" spans="6:22" ht="14.25" customHeight="1">
      <c r="F561" s="11"/>
      <c r="G561" s="11"/>
      <c r="H561" s="11"/>
      <c r="I561" s="11"/>
      <c r="S561" s="12"/>
      <c r="T561" s="12"/>
      <c r="V561" s="12"/>
    </row>
    <row r="562" spans="6:22" ht="14.25" customHeight="1">
      <c r="F562" s="11"/>
      <c r="G562" s="11"/>
      <c r="H562" s="11"/>
      <c r="I562" s="11"/>
      <c r="S562" s="12"/>
      <c r="T562" s="12"/>
      <c r="V562" s="12"/>
    </row>
    <row r="563" spans="6:22" ht="14.25" customHeight="1">
      <c r="F563" s="11"/>
      <c r="G563" s="11"/>
      <c r="H563" s="11"/>
      <c r="I563" s="11"/>
      <c r="S563" s="12"/>
      <c r="T563" s="12"/>
      <c r="V563" s="12"/>
    </row>
    <row r="564" spans="6:22" ht="14.25" customHeight="1">
      <c r="F564" s="11"/>
      <c r="G564" s="11"/>
      <c r="H564" s="11"/>
      <c r="I564" s="11"/>
      <c r="S564" s="12"/>
      <c r="T564" s="12"/>
      <c r="V564" s="12"/>
    </row>
    <row r="565" spans="6:22" ht="14.25" customHeight="1">
      <c r="F565" s="11"/>
      <c r="G565" s="11"/>
      <c r="H565" s="11"/>
      <c r="I565" s="11"/>
      <c r="S565" s="12"/>
      <c r="T565" s="12"/>
      <c r="V565" s="12"/>
    </row>
    <row r="566" spans="6:22" ht="14.25" customHeight="1">
      <c r="F566" s="11"/>
      <c r="G566" s="11"/>
      <c r="H566" s="11"/>
      <c r="I566" s="11"/>
      <c r="S566" s="12"/>
      <c r="T566" s="12"/>
      <c r="V566" s="12"/>
    </row>
    <row r="567" spans="6:22" ht="14.25" customHeight="1">
      <c r="F567" s="11"/>
      <c r="G567" s="11"/>
      <c r="H567" s="11"/>
      <c r="I567" s="11"/>
      <c r="S567" s="12"/>
      <c r="T567" s="12"/>
      <c r="V567" s="12"/>
    </row>
    <row r="568" spans="6:22" ht="14.25" customHeight="1">
      <c r="F568" s="11"/>
      <c r="G568" s="11"/>
      <c r="H568" s="11"/>
      <c r="I568" s="11"/>
      <c r="S568" s="12"/>
      <c r="T568" s="12"/>
      <c r="V568" s="12"/>
    </row>
    <row r="569" spans="6:22" ht="14.25" customHeight="1">
      <c r="F569" s="11"/>
      <c r="G569" s="11"/>
      <c r="H569" s="11"/>
      <c r="I569" s="11"/>
      <c r="S569" s="12"/>
      <c r="T569" s="12"/>
      <c r="V569" s="12"/>
    </row>
    <row r="570" spans="6:22" ht="14.25" customHeight="1">
      <c r="F570" s="11"/>
      <c r="G570" s="11"/>
      <c r="H570" s="11"/>
      <c r="I570" s="11"/>
      <c r="S570" s="12"/>
      <c r="T570" s="12"/>
      <c r="V570" s="12"/>
    </row>
    <row r="571" spans="6:22" ht="14.25" customHeight="1">
      <c r="F571" s="11"/>
      <c r="G571" s="11"/>
      <c r="H571" s="11"/>
      <c r="I571" s="11"/>
      <c r="S571" s="12"/>
      <c r="T571" s="12"/>
      <c r="V571" s="12"/>
    </row>
    <row r="572" spans="6:22" ht="14.25" customHeight="1">
      <c r="F572" s="11"/>
      <c r="G572" s="11"/>
      <c r="H572" s="11"/>
      <c r="I572" s="11"/>
      <c r="S572" s="12"/>
      <c r="T572" s="12"/>
      <c r="V572" s="12"/>
    </row>
    <row r="573" spans="6:22" ht="14.25" customHeight="1">
      <c r="F573" s="11"/>
      <c r="G573" s="11"/>
      <c r="H573" s="11"/>
      <c r="I573" s="11"/>
      <c r="S573" s="12"/>
      <c r="T573" s="12"/>
      <c r="V573" s="12"/>
    </row>
    <row r="574" spans="6:22" ht="14.25" customHeight="1">
      <c r="F574" s="11"/>
      <c r="G574" s="11"/>
      <c r="H574" s="11"/>
      <c r="I574" s="11"/>
      <c r="S574" s="12"/>
      <c r="T574" s="12"/>
      <c r="V574" s="12"/>
    </row>
    <row r="575" spans="6:22" ht="14.25" customHeight="1">
      <c r="F575" s="11"/>
      <c r="G575" s="11"/>
      <c r="H575" s="11"/>
      <c r="I575" s="11"/>
      <c r="S575" s="12"/>
      <c r="T575" s="12"/>
      <c r="V575" s="12"/>
    </row>
    <row r="576" spans="6:22" ht="14.25" customHeight="1">
      <c r="F576" s="11"/>
      <c r="G576" s="11"/>
      <c r="H576" s="11"/>
      <c r="I576" s="11"/>
      <c r="S576" s="12"/>
      <c r="T576" s="12"/>
      <c r="V576" s="12"/>
    </row>
    <row r="577" spans="6:22" ht="14.25" customHeight="1">
      <c r="F577" s="11"/>
      <c r="G577" s="11"/>
      <c r="H577" s="11"/>
      <c r="I577" s="11"/>
      <c r="S577" s="12"/>
      <c r="T577" s="12"/>
      <c r="V577" s="12"/>
    </row>
    <row r="578" spans="6:22" ht="14.25" customHeight="1">
      <c r="F578" s="11"/>
      <c r="G578" s="11"/>
      <c r="H578" s="11"/>
      <c r="I578" s="11"/>
      <c r="S578" s="12"/>
      <c r="T578" s="12"/>
      <c r="V578" s="12"/>
    </row>
    <row r="579" spans="6:22" ht="14.25" customHeight="1">
      <c r="F579" s="11"/>
      <c r="G579" s="11"/>
      <c r="H579" s="11"/>
      <c r="I579" s="11"/>
      <c r="S579" s="12"/>
      <c r="T579" s="12"/>
      <c r="V579" s="12"/>
    </row>
    <row r="580" spans="6:22" ht="14.25" customHeight="1">
      <c r="F580" s="11"/>
      <c r="G580" s="11"/>
      <c r="H580" s="11"/>
      <c r="I580" s="11"/>
      <c r="S580" s="12"/>
      <c r="T580" s="12"/>
      <c r="V580" s="12"/>
    </row>
    <row r="581" spans="6:22" ht="14.25" customHeight="1">
      <c r="F581" s="11"/>
      <c r="G581" s="11"/>
      <c r="H581" s="11"/>
      <c r="I581" s="11"/>
      <c r="S581" s="12"/>
      <c r="T581" s="12"/>
      <c r="V581" s="12"/>
    </row>
    <row r="582" spans="6:22" ht="14.25" customHeight="1">
      <c r="F582" s="11"/>
      <c r="G582" s="11"/>
      <c r="H582" s="11"/>
      <c r="I582" s="11"/>
      <c r="S582" s="12"/>
      <c r="T582" s="12"/>
      <c r="V582" s="12"/>
    </row>
    <row r="583" spans="6:22" ht="14.25" customHeight="1">
      <c r="F583" s="11"/>
      <c r="G583" s="11"/>
      <c r="H583" s="11"/>
      <c r="I583" s="11"/>
      <c r="S583" s="12"/>
      <c r="T583" s="12"/>
      <c r="V583" s="12"/>
    </row>
    <row r="584" spans="6:22" ht="14.25" customHeight="1">
      <c r="F584" s="11"/>
      <c r="G584" s="11"/>
      <c r="H584" s="11"/>
      <c r="I584" s="11"/>
      <c r="S584" s="12"/>
      <c r="T584" s="12"/>
      <c r="V584" s="12"/>
    </row>
    <row r="585" spans="6:22" ht="14.25" customHeight="1">
      <c r="F585" s="11"/>
      <c r="G585" s="11"/>
      <c r="H585" s="11"/>
      <c r="I585" s="11"/>
      <c r="S585" s="12"/>
      <c r="T585" s="12"/>
      <c r="V585" s="12"/>
    </row>
    <row r="586" spans="6:22" ht="14.25" customHeight="1">
      <c r="F586" s="11"/>
      <c r="G586" s="11"/>
      <c r="H586" s="11"/>
      <c r="I586" s="11"/>
      <c r="S586" s="12"/>
      <c r="T586" s="12"/>
      <c r="V586" s="12"/>
    </row>
    <row r="587" spans="6:22" ht="14.25" customHeight="1">
      <c r="F587" s="11"/>
      <c r="G587" s="11"/>
      <c r="H587" s="11"/>
      <c r="I587" s="11"/>
      <c r="S587" s="12"/>
      <c r="T587" s="12"/>
      <c r="V587" s="12"/>
    </row>
    <row r="588" spans="6:22" ht="14.25" customHeight="1">
      <c r="F588" s="11"/>
      <c r="G588" s="11"/>
      <c r="H588" s="11"/>
      <c r="I588" s="11"/>
      <c r="S588" s="12"/>
      <c r="T588" s="12"/>
      <c r="V588" s="12"/>
    </row>
    <row r="589" spans="6:22" ht="14.25" customHeight="1">
      <c r="F589" s="11"/>
      <c r="G589" s="11"/>
      <c r="H589" s="11"/>
      <c r="I589" s="11"/>
      <c r="S589" s="12"/>
      <c r="T589" s="12"/>
      <c r="V589" s="12"/>
    </row>
    <row r="590" spans="6:22" ht="14.25" customHeight="1">
      <c r="F590" s="11"/>
      <c r="G590" s="11"/>
      <c r="H590" s="11"/>
      <c r="I590" s="11"/>
      <c r="S590" s="12"/>
      <c r="T590" s="12"/>
      <c r="V590" s="12"/>
    </row>
    <row r="591" spans="6:22" ht="14.25" customHeight="1">
      <c r="F591" s="11"/>
      <c r="G591" s="11"/>
      <c r="H591" s="11"/>
      <c r="I591" s="11"/>
      <c r="S591" s="12"/>
      <c r="T591" s="12"/>
      <c r="V591" s="12"/>
    </row>
    <row r="592" spans="6:22" ht="14.25" customHeight="1">
      <c r="F592" s="11"/>
      <c r="G592" s="11"/>
      <c r="H592" s="11"/>
      <c r="I592" s="11"/>
      <c r="S592" s="12"/>
      <c r="T592" s="12"/>
      <c r="V592" s="12"/>
    </row>
    <row r="593" spans="6:22" ht="14.25" customHeight="1">
      <c r="F593" s="11"/>
      <c r="G593" s="11"/>
      <c r="H593" s="11"/>
      <c r="I593" s="11"/>
      <c r="S593" s="12"/>
      <c r="T593" s="12"/>
      <c r="V593" s="12"/>
    </row>
    <row r="594" spans="6:22" ht="14.25" customHeight="1">
      <c r="F594" s="11"/>
      <c r="G594" s="11"/>
      <c r="H594" s="11"/>
      <c r="I594" s="11"/>
      <c r="S594" s="12"/>
      <c r="T594" s="12"/>
      <c r="V594" s="12"/>
    </row>
    <row r="595" spans="6:22" ht="14.25" customHeight="1">
      <c r="F595" s="11"/>
      <c r="G595" s="11"/>
      <c r="H595" s="11"/>
      <c r="I595" s="11"/>
      <c r="S595" s="12"/>
      <c r="T595" s="12"/>
      <c r="V595" s="12"/>
    </row>
    <row r="596" spans="6:22" ht="14.25" customHeight="1">
      <c r="F596" s="11"/>
      <c r="G596" s="11"/>
      <c r="H596" s="11"/>
      <c r="I596" s="11"/>
      <c r="S596" s="12"/>
      <c r="T596" s="12"/>
      <c r="V596" s="12"/>
    </row>
    <row r="597" spans="6:22" ht="14.25" customHeight="1">
      <c r="F597" s="11"/>
      <c r="G597" s="11"/>
      <c r="H597" s="11"/>
      <c r="I597" s="11"/>
      <c r="S597" s="12"/>
      <c r="T597" s="12"/>
      <c r="V597" s="12"/>
    </row>
    <row r="598" spans="6:22" ht="14.25" customHeight="1">
      <c r="F598" s="11"/>
      <c r="G598" s="11"/>
      <c r="H598" s="11"/>
      <c r="I598" s="11"/>
      <c r="S598" s="12"/>
      <c r="T598" s="12"/>
      <c r="V598" s="12"/>
    </row>
    <row r="599" spans="6:22" ht="14.25" customHeight="1">
      <c r="F599" s="11"/>
      <c r="G599" s="11"/>
      <c r="H599" s="11"/>
      <c r="I599" s="11"/>
      <c r="S599" s="12"/>
      <c r="T599" s="12"/>
      <c r="V599" s="12"/>
    </row>
    <row r="600" spans="6:22" ht="14.25" customHeight="1">
      <c r="F600" s="11"/>
      <c r="G600" s="11"/>
      <c r="H600" s="11"/>
      <c r="I600" s="11"/>
      <c r="S600" s="12"/>
      <c r="T600" s="12"/>
      <c r="V600" s="12"/>
    </row>
    <row r="601" spans="6:22" ht="14.25" customHeight="1">
      <c r="F601" s="11"/>
      <c r="G601" s="11"/>
      <c r="H601" s="11"/>
      <c r="I601" s="11"/>
      <c r="S601" s="12"/>
      <c r="T601" s="12"/>
      <c r="V601" s="12"/>
    </row>
    <row r="602" spans="6:22" ht="14.25" customHeight="1">
      <c r="F602" s="11"/>
      <c r="G602" s="11"/>
      <c r="H602" s="11"/>
      <c r="I602" s="11"/>
      <c r="S602" s="12"/>
      <c r="T602" s="12"/>
      <c r="V602" s="12"/>
    </row>
    <row r="603" spans="6:22" ht="14.25" customHeight="1">
      <c r="F603" s="11"/>
      <c r="G603" s="11"/>
      <c r="H603" s="11"/>
      <c r="I603" s="11"/>
      <c r="S603" s="12"/>
      <c r="T603" s="12"/>
      <c r="V603" s="12"/>
    </row>
    <row r="604" spans="6:22" ht="14.25" customHeight="1">
      <c r="F604" s="11"/>
      <c r="G604" s="11"/>
      <c r="H604" s="11"/>
      <c r="I604" s="11"/>
      <c r="S604" s="12"/>
      <c r="T604" s="12"/>
      <c r="V604" s="12"/>
    </row>
    <row r="605" spans="6:22" ht="14.25" customHeight="1">
      <c r="F605" s="11"/>
      <c r="G605" s="11"/>
      <c r="H605" s="11"/>
      <c r="I605" s="11"/>
      <c r="S605" s="12"/>
      <c r="T605" s="12"/>
      <c r="V605" s="12"/>
    </row>
    <row r="606" spans="6:22" ht="14.25" customHeight="1">
      <c r="F606" s="11"/>
      <c r="G606" s="11"/>
      <c r="H606" s="11"/>
      <c r="I606" s="11"/>
      <c r="S606" s="12"/>
      <c r="T606" s="12"/>
      <c r="V606" s="12"/>
    </row>
    <row r="607" spans="6:22" ht="14.25" customHeight="1">
      <c r="F607" s="11"/>
      <c r="G607" s="11"/>
      <c r="H607" s="11"/>
      <c r="I607" s="11"/>
      <c r="S607" s="12"/>
      <c r="T607" s="12"/>
      <c r="V607" s="12"/>
    </row>
    <row r="608" spans="6:22" ht="14.25" customHeight="1">
      <c r="F608" s="11"/>
      <c r="G608" s="11"/>
      <c r="H608" s="11"/>
      <c r="I608" s="11"/>
      <c r="S608" s="12"/>
      <c r="T608" s="12"/>
      <c r="V608" s="12"/>
    </row>
    <row r="609" spans="6:22" ht="14.25" customHeight="1">
      <c r="F609" s="11"/>
      <c r="G609" s="11"/>
      <c r="H609" s="11"/>
      <c r="I609" s="11"/>
      <c r="S609" s="12"/>
      <c r="T609" s="12"/>
      <c r="V609" s="12"/>
    </row>
    <row r="610" spans="6:22" ht="14.25" customHeight="1">
      <c r="F610" s="11"/>
      <c r="G610" s="11"/>
      <c r="H610" s="11"/>
      <c r="I610" s="11"/>
      <c r="S610" s="12"/>
      <c r="T610" s="12"/>
      <c r="V610" s="12"/>
    </row>
    <row r="611" spans="6:22" ht="14.25" customHeight="1">
      <c r="F611" s="11"/>
      <c r="G611" s="11"/>
      <c r="H611" s="11"/>
      <c r="I611" s="11"/>
      <c r="S611" s="12"/>
      <c r="T611" s="12"/>
      <c r="V611" s="12"/>
    </row>
    <row r="612" spans="6:22" ht="14.25" customHeight="1">
      <c r="F612" s="11"/>
      <c r="G612" s="11"/>
      <c r="H612" s="11"/>
      <c r="I612" s="11"/>
      <c r="S612" s="12"/>
      <c r="T612" s="12"/>
      <c r="V612" s="12"/>
    </row>
    <row r="613" spans="6:22" ht="14.25" customHeight="1">
      <c r="F613" s="11"/>
      <c r="G613" s="11"/>
      <c r="H613" s="11"/>
      <c r="I613" s="11"/>
      <c r="S613" s="12"/>
      <c r="T613" s="12"/>
      <c r="V613" s="12"/>
    </row>
    <row r="614" spans="6:22" ht="14.25" customHeight="1">
      <c r="F614" s="11"/>
      <c r="G614" s="11"/>
      <c r="H614" s="11"/>
      <c r="I614" s="11"/>
      <c r="S614" s="12"/>
      <c r="T614" s="12"/>
      <c r="V614" s="12"/>
    </row>
    <row r="615" spans="6:22" ht="14.25" customHeight="1">
      <c r="F615" s="11"/>
      <c r="G615" s="11"/>
      <c r="H615" s="11"/>
      <c r="I615" s="11"/>
      <c r="S615" s="12"/>
      <c r="T615" s="12"/>
      <c r="V615" s="12"/>
    </row>
    <row r="616" spans="6:22" ht="14.25" customHeight="1">
      <c r="F616" s="11"/>
      <c r="G616" s="11"/>
      <c r="H616" s="11"/>
      <c r="I616" s="11"/>
      <c r="S616" s="12"/>
      <c r="T616" s="12"/>
      <c r="V616" s="12"/>
    </row>
    <row r="617" spans="6:22" ht="14.25" customHeight="1">
      <c r="F617" s="11"/>
      <c r="G617" s="11"/>
      <c r="H617" s="11"/>
      <c r="I617" s="11"/>
      <c r="S617" s="12"/>
      <c r="T617" s="12"/>
      <c r="V617" s="12"/>
    </row>
    <row r="618" spans="6:22" ht="14.25" customHeight="1">
      <c r="F618" s="11"/>
      <c r="G618" s="11"/>
      <c r="H618" s="11"/>
      <c r="I618" s="11"/>
      <c r="S618" s="12"/>
      <c r="T618" s="12"/>
      <c r="V618" s="12"/>
    </row>
    <row r="619" spans="6:22" ht="14.25" customHeight="1">
      <c r="F619" s="11"/>
      <c r="G619" s="11"/>
      <c r="H619" s="11"/>
      <c r="I619" s="11"/>
      <c r="S619" s="12"/>
      <c r="T619" s="12"/>
      <c r="V619" s="12"/>
    </row>
    <row r="620" spans="6:22" ht="14.25" customHeight="1">
      <c r="F620" s="11"/>
      <c r="G620" s="11"/>
      <c r="H620" s="11"/>
      <c r="I620" s="11"/>
      <c r="S620" s="12"/>
      <c r="T620" s="12"/>
      <c r="V620" s="12"/>
    </row>
    <row r="621" spans="6:22" ht="14.25" customHeight="1">
      <c r="F621" s="11"/>
      <c r="G621" s="11"/>
      <c r="H621" s="11"/>
      <c r="I621" s="11"/>
      <c r="S621" s="12"/>
      <c r="T621" s="12"/>
      <c r="V621" s="12"/>
    </row>
    <row r="622" spans="6:22" ht="14.25" customHeight="1">
      <c r="F622" s="11"/>
      <c r="G622" s="11"/>
      <c r="H622" s="11"/>
      <c r="I622" s="11"/>
      <c r="S622" s="12"/>
      <c r="T622" s="12"/>
      <c r="V622" s="12"/>
    </row>
    <row r="623" spans="6:22" ht="14.25" customHeight="1">
      <c r="F623" s="11"/>
      <c r="G623" s="11"/>
      <c r="H623" s="11"/>
      <c r="I623" s="11"/>
      <c r="S623" s="12"/>
      <c r="T623" s="12"/>
      <c r="V623" s="12"/>
    </row>
    <row r="624" spans="6:22" ht="14.25" customHeight="1">
      <c r="F624" s="11"/>
      <c r="G624" s="11"/>
      <c r="H624" s="11"/>
      <c r="I624" s="11"/>
      <c r="S624" s="12"/>
      <c r="T624" s="12"/>
      <c r="V624" s="12"/>
    </row>
    <row r="625" spans="6:22" ht="14.25" customHeight="1">
      <c r="F625" s="11"/>
      <c r="G625" s="11"/>
      <c r="H625" s="11"/>
      <c r="I625" s="11"/>
      <c r="S625" s="12"/>
      <c r="T625" s="12"/>
      <c r="V625" s="12"/>
    </row>
    <row r="626" spans="6:22" ht="14.25" customHeight="1">
      <c r="F626" s="11"/>
      <c r="G626" s="11"/>
      <c r="H626" s="11"/>
      <c r="I626" s="11"/>
      <c r="S626" s="12"/>
      <c r="T626" s="12"/>
      <c r="V626" s="12"/>
    </row>
    <row r="627" spans="6:22" ht="14.25" customHeight="1">
      <c r="F627" s="11"/>
      <c r="G627" s="11"/>
      <c r="H627" s="11"/>
      <c r="I627" s="11"/>
      <c r="S627" s="12"/>
      <c r="T627" s="12"/>
      <c r="V627" s="12"/>
    </row>
    <row r="628" spans="6:22" ht="14.25" customHeight="1">
      <c r="F628" s="11"/>
      <c r="G628" s="11"/>
      <c r="H628" s="11"/>
      <c r="I628" s="11"/>
      <c r="S628" s="12"/>
      <c r="T628" s="12"/>
      <c r="V628" s="12"/>
    </row>
    <row r="629" spans="6:22" ht="14.25" customHeight="1">
      <c r="F629" s="11"/>
      <c r="G629" s="11"/>
      <c r="H629" s="11"/>
      <c r="I629" s="11"/>
      <c r="S629" s="12"/>
      <c r="T629" s="12"/>
      <c r="V629" s="12"/>
    </row>
    <row r="630" spans="6:22" ht="14.25" customHeight="1">
      <c r="F630" s="11"/>
      <c r="G630" s="11"/>
      <c r="H630" s="11"/>
      <c r="I630" s="11"/>
      <c r="S630" s="12"/>
      <c r="T630" s="12"/>
      <c r="V630" s="12"/>
    </row>
    <row r="631" spans="6:22" ht="14.25" customHeight="1">
      <c r="F631" s="11"/>
      <c r="G631" s="11"/>
      <c r="H631" s="11"/>
      <c r="I631" s="11"/>
      <c r="S631" s="12"/>
      <c r="T631" s="12"/>
      <c r="V631" s="12"/>
    </row>
    <row r="632" spans="6:22" ht="14.25" customHeight="1">
      <c r="F632" s="11"/>
      <c r="G632" s="11"/>
      <c r="H632" s="11"/>
      <c r="I632" s="11"/>
      <c r="S632" s="12"/>
      <c r="T632" s="12"/>
      <c r="V632" s="12"/>
    </row>
    <row r="633" spans="6:22" ht="14.25" customHeight="1">
      <c r="F633" s="11"/>
      <c r="G633" s="11"/>
      <c r="H633" s="11"/>
      <c r="I633" s="11"/>
      <c r="S633" s="12"/>
      <c r="T633" s="12"/>
      <c r="V633" s="12"/>
    </row>
    <row r="634" spans="6:22" ht="14.25" customHeight="1">
      <c r="F634" s="11"/>
      <c r="G634" s="11"/>
      <c r="H634" s="11"/>
      <c r="I634" s="11"/>
      <c r="S634" s="12"/>
      <c r="T634" s="12"/>
      <c r="V634" s="12"/>
    </row>
    <row r="635" spans="6:22" ht="14.25" customHeight="1">
      <c r="F635" s="11"/>
      <c r="G635" s="11"/>
      <c r="H635" s="11"/>
      <c r="I635" s="11"/>
      <c r="S635" s="12"/>
      <c r="T635" s="12"/>
      <c r="V635" s="12"/>
    </row>
    <row r="636" spans="6:22" ht="14.25" customHeight="1">
      <c r="F636" s="11"/>
      <c r="G636" s="11"/>
      <c r="H636" s="11"/>
      <c r="I636" s="11"/>
      <c r="S636" s="12"/>
      <c r="T636" s="12"/>
      <c r="V636" s="12"/>
    </row>
    <row r="637" spans="6:22" ht="14.25" customHeight="1">
      <c r="F637" s="11"/>
      <c r="G637" s="11"/>
      <c r="H637" s="11"/>
      <c r="I637" s="11"/>
      <c r="S637" s="12"/>
      <c r="T637" s="12"/>
      <c r="V637" s="12"/>
    </row>
    <row r="638" spans="6:22" ht="14.25" customHeight="1">
      <c r="F638" s="11"/>
      <c r="G638" s="11"/>
      <c r="H638" s="11"/>
      <c r="I638" s="11"/>
      <c r="S638" s="12"/>
      <c r="T638" s="12"/>
      <c r="V638" s="12"/>
    </row>
    <row r="639" spans="6:22" ht="14.25" customHeight="1">
      <c r="F639" s="11"/>
      <c r="G639" s="11"/>
      <c r="H639" s="11"/>
      <c r="I639" s="11"/>
      <c r="S639" s="12"/>
      <c r="T639" s="12"/>
      <c r="V639" s="12"/>
    </row>
    <row r="640" spans="6:22" ht="14.25" customHeight="1">
      <c r="F640" s="11"/>
      <c r="G640" s="11"/>
      <c r="H640" s="11"/>
      <c r="I640" s="11"/>
      <c r="S640" s="12"/>
      <c r="T640" s="12"/>
      <c r="V640" s="12"/>
    </row>
    <row r="641" spans="6:22" ht="14.25" customHeight="1">
      <c r="F641" s="11"/>
      <c r="G641" s="11"/>
      <c r="H641" s="11"/>
      <c r="I641" s="11"/>
      <c r="S641" s="12"/>
      <c r="T641" s="12"/>
      <c r="V641" s="12"/>
    </row>
    <row r="642" spans="6:22" ht="14.25" customHeight="1">
      <c r="F642" s="11"/>
      <c r="G642" s="11"/>
      <c r="H642" s="11"/>
      <c r="I642" s="11"/>
      <c r="S642" s="12"/>
      <c r="T642" s="12"/>
      <c r="V642" s="12"/>
    </row>
    <row r="643" spans="6:22" ht="14.25" customHeight="1">
      <c r="F643" s="11"/>
      <c r="G643" s="11"/>
      <c r="H643" s="11"/>
      <c r="I643" s="11"/>
      <c r="S643" s="12"/>
      <c r="T643" s="12"/>
      <c r="V643" s="12"/>
    </row>
    <row r="644" spans="6:22" ht="14.25" customHeight="1">
      <c r="F644" s="11"/>
      <c r="G644" s="11"/>
      <c r="H644" s="11"/>
      <c r="I644" s="11"/>
      <c r="S644" s="12"/>
      <c r="T644" s="12"/>
      <c r="V644" s="12"/>
    </row>
    <row r="645" spans="6:22" ht="14.25" customHeight="1">
      <c r="F645" s="11"/>
      <c r="G645" s="11"/>
      <c r="H645" s="11"/>
      <c r="I645" s="11"/>
      <c r="S645" s="12"/>
      <c r="T645" s="12"/>
      <c r="V645" s="12"/>
    </row>
    <row r="646" spans="6:22" ht="14.25" customHeight="1">
      <c r="F646" s="11"/>
      <c r="G646" s="11"/>
      <c r="H646" s="11"/>
      <c r="I646" s="11"/>
      <c r="S646" s="12"/>
      <c r="T646" s="12"/>
      <c r="V646" s="12"/>
    </row>
    <row r="647" spans="6:22" ht="14.25" customHeight="1">
      <c r="F647" s="11"/>
      <c r="G647" s="11"/>
      <c r="H647" s="11"/>
      <c r="I647" s="11"/>
      <c r="S647" s="12"/>
      <c r="T647" s="12"/>
      <c r="V647" s="12"/>
    </row>
    <row r="648" spans="6:22" ht="14.25" customHeight="1">
      <c r="F648" s="11"/>
      <c r="G648" s="11"/>
      <c r="H648" s="11"/>
      <c r="I648" s="11"/>
      <c r="S648" s="12"/>
      <c r="T648" s="12"/>
      <c r="V648" s="12"/>
    </row>
    <row r="649" spans="6:22" ht="14.25" customHeight="1">
      <c r="F649" s="11"/>
      <c r="G649" s="11"/>
      <c r="H649" s="11"/>
      <c r="I649" s="11"/>
      <c r="S649" s="12"/>
      <c r="T649" s="12"/>
      <c r="V649" s="12"/>
    </row>
    <row r="650" spans="6:22" ht="14.25" customHeight="1">
      <c r="F650" s="11"/>
      <c r="G650" s="11"/>
      <c r="H650" s="11"/>
      <c r="I650" s="11"/>
      <c r="S650" s="12"/>
      <c r="T650" s="12"/>
      <c r="V650" s="12"/>
    </row>
    <row r="651" spans="6:22" ht="14.25" customHeight="1">
      <c r="F651" s="11"/>
      <c r="G651" s="11"/>
      <c r="H651" s="11"/>
      <c r="I651" s="11"/>
      <c r="S651" s="12"/>
      <c r="T651" s="12"/>
      <c r="V651" s="12"/>
    </row>
    <row r="652" spans="6:22" ht="14.25" customHeight="1">
      <c r="F652" s="11"/>
      <c r="G652" s="11"/>
      <c r="H652" s="11"/>
      <c r="I652" s="11"/>
      <c r="S652" s="12"/>
      <c r="T652" s="12"/>
      <c r="V652" s="12"/>
    </row>
    <row r="653" spans="6:22" ht="14.25" customHeight="1">
      <c r="F653" s="11"/>
      <c r="G653" s="11"/>
      <c r="H653" s="11"/>
      <c r="I653" s="11"/>
      <c r="S653" s="12"/>
      <c r="T653" s="12"/>
      <c r="V653" s="12"/>
    </row>
    <row r="654" spans="6:22" ht="14.25" customHeight="1">
      <c r="F654" s="11"/>
      <c r="G654" s="11"/>
      <c r="H654" s="11"/>
      <c r="I654" s="11"/>
      <c r="S654" s="12"/>
      <c r="T654" s="12"/>
      <c r="V654" s="12"/>
    </row>
    <row r="655" spans="6:22" ht="14.25" customHeight="1">
      <c r="F655" s="11"/>
      <c r="G655" s="11"/>
      <c r="H655" s="11"/>
      <c r="I655" s="11"/>
      <c r="S655" s="12"/>
      <c r="T655" s="12"/>
      <c r="V655" s="12"/>
    </row>
    <row r="656" spans="6:22" ht="14.25" customHeight="1">
      <c r="F656" s="11"/>
      <c r="G656" s="11"/>
      <c r="H656" s="11"/>
      <c r="I656" s="11"/>
      <c r="S656" s="12"/>
      <c r="T656" s="12"/>
      <c r="V656" s="12"/>
    </row>
    <row r="657" spans="6:22" ht="14.25" customHeight="1">
      <c r="F657" s="11"/>
      <c r="G657" s="11"/>
      <c r="H657" s="11"/>
      <c r="I657" s="11"/>
      <c r="S657" s="12"/>
      <c r="T657" s="12"/>
      <c r="V657" s="12"/>
    </row>
    <row r="658" spans="6:22" ht="14.25" customHeight="1">
      <c r="F658" s="11"/>
      <c r="G658" s="11"/>
      <c r="H658" s="11"/>
      <c r="I658" s="11"/>
      <c r="S658" s="12"/>
      <c r="T658" s="12"/>
      <c r="V658" s="12"/>
    </row>
    <row r="659" spans="6:22" ht="14.25" customHeight="1">
      <c r="F659" s="11"/>
      <c r="G659" s="11"/>
      <c r="H659" s="11"/>
      <c r="I659" s="11"/>
      <c r="S659" s="12"/>
      <c r="T659" s="12"/>
      <c r="V659" s="12"/>
    </row>
    <row r="660" spans="6:22" ht="14.25" customHeight="1">
      <c r="F660" s="11"/>
      <c r="G660" s="11"/>
      <c r="H660" s="11"/>
      <c r="I660" s="11"/>
      <c r="S660" s="12"/>
      <c r="T660" s="12"/>
      <c r="V660" s="12"/>
    </row>
    <row r="661" spans="6:22" ht="14.25" customHeight="1">
      <c r="F661" s="11"/>
      <c r="G661" s="11"/>
      <c r="H661" s="11"/>
      <c r="I661" s="11"/>
      <c r="S661" s="12"/>
      <c r="T661" s="12"/>
      <c r="V661" s="12"/>
    </row>
    <row r="662" spans="6:22" ht="14.25" customHeight="1">
      <c r="F662" s="11"/>
      <c r="G662" s="11"/>
      <c r="H662" s="11"/>
      <c r="I662" s="11"/>
      <c r="S662" s="12"/>
      <c r="T662" s="12"/>
      <c r="V662" s="12"/>
    </row>
    <row r="663" spans="6:22" ht="14.25" customHeight="1">
      <c r="F663" s="11"/>
      <c r="G663" s="11"/>
      <c r="H663" s="11"/>
      <c r="I663" s="11"/>
      <c r="S663" s="12"/>
      <c r="T663" s="12"/>
      <c r="V663" s="12"/>
    </row>
    <row r="664" spans="6:22" ht="14.25" customHeight="1">
      <c r="F664" s="11"/>
      <c r="G664" s="11"/>
      <c r="H664" s="11"/>
      <c r="I664" s="11"/>
      <c r="S664" s="12"/>
      <c r="T664" s="12"/>
      <c r="V664" s="12"/>
    </row>
    <row r="665" spans="6:22" ht="14.25" customHeight="1">
      <c r="F665" s="11"/>
      <c r="G665" s="11"/>
      <c r="H665" s="11"/>
      <c r="I665" s="11"/>
      <c r="S665" s="12"/>
      <c r="T665" s="12"/>
      <c r="V665" s="12"/>
    </row>
    <row r="666" spans="6:22" ht="14.25" customHeight="1">
      <c r="F666" s="11"/>
      <c r="G666" s="11"/>
      <c r="H666" s="11"/>
      <c r="I666" s="11"/>
      <c r="S666" s="12"/>
      <c r="T666" s="12"/>
      <c r="V666" s="12"/>
    </row>
    <row r="667" spans="6:22" ht="14.25" customHeight="1">
      <c r="F667" s="11"/>
      <c r="G667" s="11"/>
      <c r="H667" s="11"/>
      <c r="I667" s="11"/>
      <c r="S667" s="12"/>
      <c r="T667" s="12"/>
      <c r="V667" s="12"/>
    </row>
    <row r="668" spans="6:22" ht="14.25" customHeight="1">
      <c r="F668" s="11"/>
      <c r="G668" s="11"/>
      <c r="H668" s="11"/>
      <c r="I668" s="11"/>
      <c r="S668" s="12"/>
      <c r="T668" s="12"/>
      <c r="V668" s="12"/>
    </row>
    <row r="669" spans="6:22" ht="14.25" customHeight="1">
      <c r="F669" s="11"/>
      <c r="G669" s="11"/>
      <c r="H669" s="11"/>
      <c r="I669" s="11"/>
      <c r="S669" s="12"/>
      <c r="T669" s="12"/>
      <c r="V669" s="12"/>
    </row>
    <row r="670" spans="6:22" ht="14.25" customHeight="1">
      <c r="F670" s="11"/>
      <c r="G670" s="11"/>
      <c r="H670" s="11"/>
      <c r="I670" s="11"/>
      <c r="S670" s="12"/>
      <c r="T670" s="12"/>
      <c r="V670" s="12"/>
    </row>
    <row r="671" spans="6:22" ht="14.25" customHeight="1">
      <c r="F671" s="11"/>
      <c r="G671" s="11"/>
      <c r="H671" s="11"/>
      <c r="I671" s="11"/>
      <c r="S671" s="12"/>
      <c r="T671" s="12"/>
      <c r="V671" s="12"/>
    </row>
    <row r="672" spans="6:22" ht="14.25" customHeight="1">
      <c r="F672" s="11"/>
      <c r="G672" s="11"/>
      <c r="H672" s="11"/>
      <c r="I672" s="11"/>
      <c r="S672" s="12"/>
      <c r="T672" s="12"/>
      <c r="V672" s="12"/>
    </row>
    <row r="673" spans="6:22" ht="14.25" customHeight="1">
      <c r="F673" s="11"/>
      <c r="G673" s="11"/>
      <c r="H673" s="11"/>
      <c r="I673" s="11"/>
      <c r="S673" s="12"/>
      <c r="T673" s="12"/>
      <c r="V673" s="12"/>
    </row>
    <row r="674" spans="6:22" ht="14.25" customHeight="1">
      <c r="F674" s="11"/>
      <c r="G674" s="11"/>
      <c r="H674" s="11"/>
      <c r="I674" s="11"/>
      <c r="S674" s="12"/>
      <c r="T674" s="12"/>
      <c r="V674" s="12"/>
    </row>
    <row r="675" spans="6:22" ht="14.25" customHeight="1">
      <c r="F675" s="11"/>
      <c r="G675" s="11"/>
      <c r="H675" s="11"/>
      <c r="I675" s="11"/>
      <c r="S675" s="12"/>
      <c r="T675" s="12"/>
      <c r="V675" s="12"/>
    </row>
    <row r="676" spans="6:22" ht="14.25" customHeight="1">
      <c r="F676" s="11"/>
      <c r="G676" s="11"/>
      <c r="H676" s="11"/>
      <c r="I676" s="11"/>
      <c r="S676" s="12"/>
      <c r="T676" s="12"/>
      <c r="V676" s="12"/>
    </row>
    <row r="677" spans="6:22" ht="14.25" customHeight="1">
      <c r="F677" s="11"/>
      <c r="G677" s="11"/>
      <c r="H677" s="11"/>
      <c r="I677" s="11"/>
      <c r="S677" s="12"/>
      <c r="T677" s="12"/>
      <c r="V677" s="12"/>
    </row>
    <row r="678" spans="6:22" ht="14.25" customHeight="1">
      <c r="F678" s="11"/>
      <c r="G678" s="11"/>
      <c r="H678" s="11"/>
      <c r="I678" s="11"/>
      <c r="S678" s="12"/>
      <c r="T678" s="12"/>
      <c r="V678" s="12"/>
    </row>
    <row r="679" spans="6:22" ht="14.25" customHeight="1">
      <c r="F679" s="11"/>
      <c r="G679" s="11"/>
      <c r="H679" s="11"/>
      <c r="I679" s="11"/>
      <c r="S679" s="12"/>
      <c r="T679" s="12"/>
      <c r="V679" s="12"/>
    </row>
    <row r="680" spans="6:22" ht="14.25" customHeight="1">
      <c r="F680" s="11"/>
      <c r="G680" s="11"/>
      <c r="H680" s="11"/>
      <c r="I680" s="11"/>
      <c r="S680" s="12"/>
      <c r="T680" s="12"/>
      <c r="V680" s="12"/>
    </row>
    <row r="681" spans="6:22" ht="14.25" customHeight="1">
      <c r="F681" s="11"/>
      <c r="G681" s="11"/>
      <c r="H681" s="11"/>
      <c r="I681" s="11"/>
      <c r="S681" s="12"/>
      <c r="T681" s="12"/>
      <c r="V681" s="12"/>
    </row>
    <row r="682" spans="6:22" ht="14.25" customHeight="1">
      <c r="F682" s="11"/>
      <c r="G682" s="11"/>
      <c r="H682" s="11"/>
      <c r="I682" s="11"/>
      <c r="S682" s="12"/>
      <c r="T682" s="12"/>
      <c r="V682" s="12"/>
    </row>
    <row r="683" spans="6:22" ht="14.25" customHeight="1">
      <c r="F683" s="11"/>
      <c r="G683" s="11"/>
      <c r="H683" s="11"/>
      <c r="I683" s="11"/>
      <c r="S683" s="12"/>
      <c r="T683" s="12"/>
      <c r="V683" s="12"/>
    </row>
    <row r="684" spans="6:22" ht="14.25" customHeight="1">
      <c r="F684" s="11"/>
      <c r="G684" s="11"/>
      <c r="H684" s="11"/>
      <c r="I684" s="11"/>
      <c r="S684" s="12"/>
      <c r="T684" s="12"/>
      <c r="V684" s="12"/>
    </row>
    <row r="685" spans="6:22" ht="14.25" customHeight="1">
      <c r="F685" s="11"/>
      <c r="G685" s="11"/>
      <c r="H685" s="11"/>
      <c r="I685" s="11"/>
      <c r="S685" s="12"/>
      <c r="T685" s="12"/>
      <c r="V685" s="12"/>
    </row>
    <row r="686" spans="6:22" ht="14.25" customHeight="1">
      <c r="F686" s="11"/>
      <c r="G686" s="11"/>
      <c r="H686" s="11"/>
      <c r="I686" s="11"/>
      <c r="S686" s="12"/>
      <c r="T686" s="12"/>
      <c r="V686" s="12"/>
    </row>
    <row r="687" spans="6:22" ht="14.25" customHeight="1">
      <c r="F687" s="11"/>
      <c r="G687" s="11"/>
      <c r="H687" s="11"/>
      <c r="I687" s="11"/>
      <c r="S687" s="12"/>
      <c r="T687" s="12"/>
      <c r="V687" s="12"/>
    </row>
    <row r="688" spans="6:22" ht="14.25" customHeight="1">
      <c r="F688" s="11"/>
      <c r="G688" s="11"/>
      <c r="H688" s="11"/>
      <c r="I688" s="11"/>
      <c r="S688" s="12"/>
      <c r="T688" s="12"/>
      <c r="V688" s="12"/>
    </row>
    <row r="689" spans="6:22" ht="14.25" customHeight="1">
      <c r="F689" s="11"/>
      <c r="G689" s="11"/>
      <c r="H689" s="11"/>
      <c r="I689" s="11"/>
      <c r="S689" s="12"/>
      <c r="T689" s="12"/>
      <c r="V689" s="12"/>
    </row>
    <row r="690" spans="6:22" ht="14.25" customHeight="1">
      <c r="F690" s="11"/>
      <c r="G690" s="11"/>
      <c r="H690" s="11"/>
      <c r="I690" s="11"/>
      <c r="S690" s="12"/>
      <c r="T690" s="12"/>
      <c r="V690" s="12"/>
    </row>
    <row r="691" spans="6:22" ht="14.25" customHeight="1">
      <c r="F691" s="11"/>
      <c r="G691" s="11"/>
      <c r="H691" s="11"/>
      <c r="I691" s="11"/>
      <c r="S691" s="12"/>
      <c r="T691" s="12"/>
      <c r="V691" s="12"/>
    </row>
    <row r="692" spans="6:22" ht="14.25" customHeight="1">
      <c r="F692" s="11"/>
      <c r="G692" s="11"/>
      <c r="H692" s="11"/>
      <c r="I692" s="11"/>
      <c r="S692" s="12"/>
      <c r="T692" s="12"/>
      <c r="V692" s="12"/>
    </row>
    <row r="693" spans="6:22" ht="14.25" customHeight="1">
      <c r="F693" s="11"/>
      <c r="G693" s="11"/>
      <c r="H693" s="11"/>
      <c r="I693" s="11"/>
      <c r="S693" s="12"/>
      <c r="T693" s="12"/>
      <c r="V693" s="12"/>
    </row>
    <row r="694" spans="6:22" ht="14.25" customHeight="1">
      <c r="F694" s="11"/>
      <c r="G694" s="11"/>
      <c r="H694" s="11"/>
      <c r="I694" s="11"/>
      <c r="S694" s="12"/>
      <c r="T694" s="12"/>
      <c r="V694" s="12"/>
    </row>
    <row r="695" spans="6:22" ht="14.25" customHeight="1">
      <c r="F695" s="11"/>
      <c r="G695" s="11"/>
      <c r="H695" s="11"/>
      <c r="I695" s="11"/>
      <c r="S695" s="12"/>
      <c r="T695" s="12"/>
      <c r="V695" s="12"/>
    </row>
    <row r="696" spans="6:22" ht="14.25" customHeight="1">
      <c r="F696" s="11"/>
      <c r="G696" s="11"/>
      <c r="H696" s="11"/>
      <c r="I696" s="11"/>
      <c r="S696" s="12"/>
      <c r="T696" s="12"/>
      <c r="V696" s="12"/>
    </row>
    <row r="697" spans="6:22" ht="14.25" customHeight="1">
      <c r="F697" s="11"/>
      <c r="G697" s="11"/>
      <c r="H697" s="11"/>
      <c r="I697" s="11"/>
      <c r="S697" s="12"/>
      <c r="T697" s="12"/>
      <c r="V697" s="12"/>
    </row>
    <row r="698" spans="6:22" ht="14.25" customHeight="1">
      <c r="F698" s="11"/>
      <c r="G698" s="11"/>
      <c r="H698" s="11"/>
      <c r="I698" s="11"/>
      <c r="S698" s="12"/>
      <c r="T698" s="12"/>
      <c r="V698" s="12"/>
    </row>
    <row r="699" spans="6:22" ht="14.25" customHeight="1">
      <c r="F699" s="11"/>
      <c r="G699" s="11"/>
      <c r="H699" s="11"/>
      <c r="I699" s="11"/>
      <c r="S699" s="12"/>
      <c r="T699" s="12"/>
      <c r="V699" s="12"/>
    </row>
    <row r="700" spans="6:22" ht="14.25" customHeight="1">
      <c r="F700" s="11"/>
      <c r="G700" s="11"/>
      <c r="H700" s="11"/>
      <c r="I700" s="11"/>
      <c r="S700" s="12"/>
      <c r="T700" s="12"/>
      <c r="V700" s="12"/>
    </row>
    <row r="701" spans="6:22" ht="14.25" customHeight="1">
      <c r="F701" s="11"/>
      <c r="G701" s="11"/>
      <c r="H701" s="11"/>
      <c r="I701" s="11"/>
      <c r="S701" s="12"/>
      <c r="T701" s="12"/>
      <c r="V701" s="12"/>
    </row>
    <row r="702" spans="6:22" ht="14.25" customHeight="1">
      <c r="F702" s="11"/>
      <c r="G702" s="11"/>
      <c r="H702" s="11"/>
      <c r="I702" s="11"/>
      <c r="S702" s="12"/>
      <c r="T702" s="12"/>
      <c r="V702" s="12"/>
    </row>
    <row r="703" spans="6:22" ht="14.25" customHeight="1">
      <c r="F703" s="11"/>
      <c r="G703" s="11"/>
      <c r="H703" s="11"/>
      <c r="I703" s="11"/>
      <c r="S703" s="12"/>
      <c r="T703" s="12"/>
      <c r="V703" s="12"/>
    </row>
    <row r="704" spans="6:22" ht="14.25" customHeight="1">
      <c r="F704" s="11"/>
      <c r="G704" s="11"/>
      <c r="H704" s="11"/>
      <c r="I704" s="11"/>
      <c r="S704" s="12"/>
      <c r="T704" s="12"/>
      <c r="V704" s="12"/>
    </row>
    <row r="705" spans="6:22" ht="14.25" customHeight="1">
      <c r="F705" s="11"/>
      <c r="G705" s="11"/>
      <c r="H705" s="11"/>
      <c r="I705" s="11"/>
      <c r="S705" s="12"/>
      <c r="T705" s="12"/>
      <c r="V705" s="12"/>
    </row>
    <row r="706" spans="6:22" ht="14.25" customHeight="1">
      <c r="F706" s="11"/>
      <c r="G706" s="11"/>
      <c r="H706" s="11"/>
      <c r="I706" s="11"/>
      <c r="S706" s="12"/>
      <c r="T706" s="12"/>
      <c r="V706" s="12"/>
    </row>
    <row r="707" spans="6:22" ht="14.25" customHeight="1">
      <c r="F707" s="11"/>
      <c r="G707" s="11"/>
      <c r="H707" s="11"/>
      <c r="I707" s="11"/>
      <c r="S707" s="12"/>
      <c r="T707" s="12"/>
      <c r="V707" s="12"/>
    </row>
    <row r="708" spans="6:22" ht="14.25" customHeight="1">
      <c r="F708" s="11"/>
      <c r="G708" s="11"/>
      <c r="H708" s="11"/>
      <c r="I708" s="11"/>
      <c r="S708" s="12"/>
      <c r="T708" s="12"/>
      <c r="V708" s="12"/>
    </row>
    <row r="709" spans="6:22" ht="14.25" customHeight="1">
      <c r="F709" s="11"/>
      <c r="G709" s="11"/>
      <c r="H709" s="11"/>
      <c r="I709" s="11"/>
      <c r="S709" s="12"/>
      <c r="T709" s="12"/>
      <c r="V709" s="12"/>
    </row>
    <row r="710" spans="6:22" ht="14.25" customHeight="1">
      <c r="F710" s="11"/>
      <c r="G710" s="11"/>
      <c r="H710" s="11"/>
      <c r="I710" s="11"/>
      <c r="S710" s="12"/>
      <c r="T710" s="12"/>
      <c r="V710" s="12"/>
    </row>
    <row r="711" spans="6:22" ht="14.25" customHeight="1">
      <c r="F711" s="11"/>
      <c r="G711" s="11"/>
      <c r="H711" s="11"/>
      <c r="I711" s="11"/>
      <c r="S711" s="12"/>
      <c r="T711" s="12"/>
      <c r="V711" s="12"/>
    </row>
    <row r="712" spans="6:22" ht="14.25" customHeight="1">
      <c r="F712" s="11"/>
      <c r="G712" s="11"/>
      <c r="H712" s="11"/>
      <c r="I712" s="11"/>
      <c r="S712" s="12"/>
      <c r="T712" s="12"/>
      <c r="V712" s="12"/>
    </row>
    <row r="713" spans="6:22" ht="14.25" customHeight="1">
      <c r="F713" s="11"/>
      <c r="G713" s="11"/>
      <c r="H713" s="11"/>
      <c r="I713" s="11"/>
      <c r="S713" s="12"/>
      <c r="T713" s="12"/>
      <c r="V713" s="12"/>
    </row>
    <row r="714" spans="6:22" ht="14.25" customHeight="1">
      <c r="F714" s="11"/>
      <c r="G714" s="11"/>
      <c r="H714" s="11"/>
      <c r="I714" s="11"/>
      <c r="S714" s="12"/>
      <c r="T714" s="12"/>
      <c r="V714" s="12"/>
    </row>
    <row r="715" spans="6:22" ht="14.25" customHeight="1">
      <c r="F715" s="11"/>
      <c r="G715" s="11"/>
      <c r="H715" s="11"/>
      <c r="I715" s="11"/>
      <c r="S715" s="12"/>
      <c r="T715" s="12"/>
      <c r="V715" s="12"/>
    </row>
    <row r="716" spans="6:22" ht="14.25" customHeight="1">
      <c r="F716" s="11"/>
      <c r="G716" s="11"/>
      <c r="H716" s="11"/>
      <c r="I716" s="11"/>
      <c r="S716" s="12"/>
      <c r="T716" s="12"/>
      <c r="V716" s="12"/>
    </row>
    <row r="717" spans="6:22" ht="14.25" customHeight="1">
      <c r="F717" s="11"/>
      <c r="G717" s="11"/>
      <c r="H717" s="11"/>
      <c r="I717" s="11"/>
      <c r="S717" s="12"/>
      <c r="T717" s="12"/>
      <c r="V717" s="12"/>
    </row>
    <row r="718" spans="6:22" ht="14.25" customHeight="1">
      <c r="F718" s="11"/>
      <c r="G718" s="11"/>
      <c r="H718" s="11"/>
      <c r="I718" s="11"/>
      <c r="S718" s="12"/>
      <c r="T718" s="12"/>
      <c r="V718" s="12"/>
    </row>
    <row r="719" spans="6:22" ht="14.25" customHeight="1">
      <c r="F719" s="11"/>
      <c r="G719" s="11"/>
      <c r="H719" s="11"/>
      <c r="I719" s="11"/>
      <c r="S719" s="12"/>
      <c r="T719" s="12"/>
      <c r="V719" s="12"/>
    </row>
    <row r="720" spans="6:22" ht="14.25" customHeight="1">
      <c r="F720" s="11"/>
      <c r="G720" s="11"/>
      <c r="H720" s="11"/>
      <c r="I720" s="11"/>
      <c r="S720" s="12"/>
      <c r="T720" s="12"/>
      <c r="V720" s="12"/>
    </row>
    <row r="721" spans="6:22" ht="14.25" customHeight="1">
      <c r="F721" s="11"/>
      <c r="G721" s="11"/>
      <c r="H721" s="11"/>
      <c r="I721" s="11"/>
      <c r="S721" s="12"/>
      <c r="T721" s="12"/>
      <c r="V721" s="12"/>
    </row>
    <row r="722" spans="6:22" ht="14.25" customHeight="1">
      <c r="F722" s="11"/>
      <c r="G722" s="11"/>
      <c r="H722" s="11"/>
      <c r="I722" s="11"/>
      <c r="S722" s="12"/>
      <c r="T722" s="12"/>
      <c r="V722" s="12"/>
    </row>
    <row r="723" spans="6:22" ht="14.25" customHeight="1">
      <c r="F723" s="11"/>
      <c r="G723" s="11"/>
      <c r="H723" s="11"/>
      <c r="I723" s="11"/>
      <c r="S723" s="12"/>
      <c r="T723" s="12"/>
      <c r="V723" s="12"/>
    </row>
    <row r="724" spans="6:22" ht="14.25" customHeight="1">
      <c r="F724" s="11"/>
      <c r="G724" s="11"/>
      <c r="H724" s="11"/>
      <c r="I724" s="11"/>
      <c r="S724" s="12"/>
      <c r="T724" s="12"/>
      <c r="V724" s="12"/>
    </row>
    <row r="725" spans="6:22" ht="14.25" customHeight="1">
      <c r="F725" s="11"/>
      <c r="G725" s="11"/>
      <c r="H725" s="11"/>
      <c r="I725" s="11"/>
      <c r="S725" s="12"/>
      <c r="T725" s="12"/>
      <c r="V725" s="12"/>
    </row>
    <row r="726" spans="6:22" ht="14.25" customHeight="1">
      <c r="F726" s="11"/>
      <c r="G726" s="11"/>
      <c r="H726" s="11"/>
      <c r="I726" s="11"/>
      <c r="S726" s="12"/>
      <c r="T726" s="12"/>
      <c r="V726" s="12"/>
    </row>
    <row r="727" spans="6:22" ht="14.25" customHeight="1">
      <c r="F727" s="11"/>
      <c r="G727" s="11"/>
      <c r="H727" s="11"/>
      <c r="I727" s="11"/>
      <c r="S727" s="12"/>
      <c r="T727" s="12"/>
      <c r="V727" s="12"/>
    </row>
    <row r="728" spans="6:22" ht="14.25" customHeight="1">
      <c r="F728" s="11"/>
      <c r="G728" s="11"/>
      <c r="H728" s="11"/>
      <c r="I728" s="11"/>
      <c r="S728" s="12"/>
      <c r="T728" s="12"/>
      <c r="V728" s="12"/>
    </row>
    <row r="729" spans="6:22" ht="14.25" customHeight="1">
      <c r="F729" s="11"/>
      <c r="G729" s="11"/>
      <c r="H729" s="11"/>
      <c r="I729" s="11"/>
      <c r="S729" s="12"/>
      <c r="T729" s="12"/>
      <c r="V729" s="12"/>
    </row>
    <row r="730" spans="6:22" ht="14.25" customHeight="1">
      <c r="F730" s="11"/>
      <c r="G730" s="11"/>
      <c r="H730" s="11"/>
      <c r="I730" s="11"/>
      <c r="S730" s="12"/>
      <c r="T730" s="12"/>
      <c r="V730" s="12"/>
    </row>
    <row r="731" spans="6:22" ht="14.25" customHeight="1">
      <c r="F731" s="11"/>
      <c r="G731" s="11"/>
      <c r="H731" s="11"/>
      <c r="I731" s="11"/>
      <c r="S731" s="12"/>
      <c r="T731" s="12"/>
      <c r="V731" s="12"/>
    </row>
    <row r="732" spans="6:22" ht="14.25" customHeight="1">
      <c r="F732" s="11"/>
      <c r="G732" s="11"/>
      <c r="H732" s="11"/>
      <c r="I732" s="11"/>
      <c r="S732" s="12"/>
      <c r="T732" s="12"/>
      <c r="V732" s="12"/>
    </row>
    <row r="733" spans="6:22" ht="14.25" customHeight="1">
      <c r="F733" s="11"/>
      <c r="G733" s="11"/>
      <c r="H733" s="11"/>
      <c r="I733" s="11"/>
      <c r="S733" s="12"/>
      <c r="T733" s="12"/>
      <c r="V733" s="12"/>
    </row>
    <row r="734" spans="6:22" ht="14.25" customHeight="1">
      <c r="F734" s="11"/>
      <c r="G734" s="11"/>
      <c r="H734" s="11"/>
      <c r="I734" s="11"/>
      <c r="S734" s="12"/>
      <c r="T734" s="12"/>
      <c r="V734" s="12"/>
    </row>
    <row r="735" spans="6:22" ht="14.25" customHeight="1">
      <c r="F735" s="11"/>
      <c r="G735" s="11"/>
      <c r="H735" s="11"/>
      <c r="I735" s="11"/>
      <c r="S735" s="12"/>
      <c r="T735" s="12"/>
      <c r="V735" s="12"/>
    </row>
    <row r="736" spans="6:22" ht="14.25" customHeight="1">
      <c r="F736" s="11"/>
      <c r="G736" s="11"/>
      <c r="H736" s="11"/>
      <c r="I736" s="11"/>
      <c r="S736" s="12"/>
      <c r="T736" s="12"/>
      <c r="V736" s="12"/>
    </row>
    <row r="737" spans="6:22" ht="14.25" customHeight="1">
      <c r="F737" s="11"/>
      <c r="G737" s="11"/>
      <c r="H737" s="11"/>
      <c r="I737" s="11"/>
      <c r="S737" s="12"/>
      <c r="T737" s="12"/>
      <c r="V737" s="12"/>
    </row>
    <row r="738" spans="6:22" ht="14.25" customHeight="1">
      <c r="F738" s="11"/>
      <c r="G738" s="11"/>
      <c r="H738" s="11"/>
      <c r="I738" s="11"/>
      <c r="S738" s="12"/>
      <c r="T738" s="12"/>
      <c r="V738" s="12"/>
    </row>
    <row r="739" spans="6:22" ht="14.25" customHeight="1">
      <c r="F739" s="11"/>
      <c r="G739" s="11"/>
      <c r="H739" s="11"/>
      <c r="I739" s="11"/>
      <c r="S739" s="12"/>
      <c r="T739" s="12"/>
      <c r="V739" s="12"/>
    </row>
    <row r="740" spans="6:22" ht="14.25" customHeight="1">
      <c r="F740" s="11"/>
      <c r="G740" s="11"/>
      <c r="H740" s="11"/>
      <c r="I740" s="11"/>
      <c r="S740" s="12"/>
      <c r="T740" s="12"/>
      <c r="V740" s="12"/>
    </row>
    <row r="741" spans="6:22" ht="14.25" customHeight="1">
      <c r="F741" s="11"/>
      <c r="G741" s="11"/>
      <c r="H741" s="11"/>
      <c r="I741" s="11"/>
      <c r="S741" s="12"/>
      <c r="T741" s="12"/>
      <c r="V741" s="12"/>
    </row>
    <row r="742" spans="6:22" ht="14.25" customHeight="1">
      <c r="F742" s="11"/>
      <c r="G742" s="11"/>
      <c r="H742" s="11"/>
      <c r="I742" s="11"/>
      <c r="S742" s="12"/>
      <c r="T742" s="12"/>
      <c r="V742" s="12"/>
    </row>
    <row r="743" spans="6:22" ht="14.25" customHeight="1">
      <c r="F743" s="11"/>
      <c r="G743" s="11"/>
      <c r="H743" s="11"/>
      <c r="I743" s="11"/>
      <c r="S743" s="12"/>
      <c r="T743" s="12"/>
      <c r="V743" s="12"/>
    </row>
    <row r="744" spans="6:22" ht="14.25" customHeight="1">
      <c r="F744" s="11"/>
      <c r="G744" s="11"/>
      <c r="H744" s="11"/>
      <c r="I744" s="11"/>
      <c r="S744" s="12"/>
      <c r="T744" s="12"/>
      <c r="V744" s="12"/>
    </row>
    <row r="745" spans="6:22" ht="14.25" customHeight="1">
      <c r="F745" s="11"/>
      <c r="G745" s="11"/>
      <c r="H745" s="11"/>
      <c r="I745" s="11"/>
      <c r="S745" s="12"/>
      <c r="T745" s="12"/>
      <c r="V745" s="12"/>
    </row>
    <row r="746" spans="6:22" ht="14.25" customHeight="1">
      <c r="F746" s="11"/>
      <c r="G746" s="11"/>
      <c r="H746" s="11"/>
      <c r="I746" s="11"/>
      <c r="S746" s="12"/>
      <c r="T746" s="12"/>
      <c r="V746" s="12"/>
    </row>
    <row r="747" spans="6:22" ht="14.25" customHeight="1">
      <c r="F747" s="11"/>
      <c r="G747" s="11"/>
      <c r="H747" s="11"/>
      <c r="I747" s="11"/>
      <c r="S747" s="12"/>
      <c r="T747" s="12"/>
      <c r="V747" s="12"/>
    </row>
    <row r="748" spans="6:22" ht="14.25" customHeight="1">
      <c r="F748" s="11"/>
      <c r="G748" s="11"/>
      <c r="H748" s="11"/>
      <c r="I748" s="11"/>
      <c r="S748" s="12"/>
      <c r="T748" s="12"/>
      <c r="V748" s="12"/>
    </row>
    <row r="749" spans="6:22" ht="14.25" customHeight="1">
      <c r="F749" s="11"/>
      <c r="G749" s="11"/>
      <c r="H749" s="11"/>
      <c r="I749" s="11"/>
      <c r="S749" s="12"/>
      <c r="T749" s="12"/>
      <c r="V749" s="12"/>
    </row>
    <row r="750" spans="6:22" ht="14.25" customHeight="1">
      <c r="F750" s="11"/>
      <c r="G750" s="11"/>
      <c r="H750" s="11"/>
      <c r="I750" s="11"/>
      <c r="S750" s="12"/>
      <c r="T750" s="12"/>
      <c r="V750" s="12"/>
    </row>
    <row r="751" spans="6:22" ht="14.25" customHeight="1">
      <c r="F751" s="11"/>
      <c r="G751" s="11"/>
      <c r="H751" s="11"/>
      <c r="I751" s="11"/>
      <c r="S751" s="12"/>
      <c r="T751" s="12"/>
      <c r="V751" s="12"/>
    </row>
    <row r="752" spans="6:22" ht="14.25" customHeight="1">
      <c r="F752" s="11"/>
      <c r="G752" s="11"/>
      <c r="H752" s="11"/>
      <c r="I752" s="11"/>
      <c r="S752" s="12"/>
      <c r="T752" s="12"/>
      <c r="V752" s="12"/>
    </row>
    <row r="753" spans="6:22" ht="14.25" customHeight="1">
      <c r="F753" s="11"/>
      <c r="G753" s="11"/>
      <c r="H753" s="11"/>
      <c r="I753" s="11"/>
      <c r="S753" s="12"/>
      <c r="T753" s="12"/>
      <c r="V753" s="12"/>
    </row>
    <row r="754" spans="6:22" ht="14.25" customHeight="1">
      <c r="F754" s="11"/>
      <c r="G754" s="11"/>
      <c r="H754" s="11"/>
      <c r="I754" s="11"/>
      <c r="S754" s="12"/>
      <c r="T754" s="12"/>
      <c r="V754" s="12"/>
    </row>
    <row r="755" spans="6:22" ht="14.25" customHeight="1">
      <c r="F755" s="11"/>
      <c r="G755" s="11"/>
      <c r="H755" s="11"/>
      <c r="I755" s="11"/>
      <c r="S755" s="12"/>
      <c r="T755" s="12"/>
      <c r="V755" s="12"/>
    </row>
    <row r="756" spans="6:22" ht="14.25" customHeight="1">
      <c r="F756" s="11"/>
      <c r="G756" s="11"/>
      <c r="H756" s="11"/>
      <c r="I756" s="11"/>
      <c r="S756" s="12"/>
      <c r="T756" s="12"/>
      <c r="V756" s="12"/>
    </row>
    <row r="757" spans="6:22" ht="14.25" customHeight="1">
      <c r="F757" s="11"/>
      <c r="G757" s="11"/>
      <c r="H757" s="11"/>
      <c r="I757" s="11"/>
      <c r="S757" s="12"/>
      <c r="T757" s="12"/>
      <c r="V757" s="12"/>
    </row>
    <row r="758" spans="6:22" ht="14.25" customHeight="1">
      <c r="F758" s="11"/>
      <c r="G758" s="11"/>
      <c r="H758" s="11"/>
      <c r="I758" s="11"/>
      <c r="S758" s="12"/>
      <c r="T758" s="12"/>
      <c r="V758" s="12"/>
    </row>
    <row r="759" spans="6:22" ht="14.25" customHeight="1">
      <c r="F759" s="11"/>
      <c r="G759" s="11"/>
      <c r="H759" s="11"/>
      <c r="I759" s="11"/>
      <c r="S759" s="12"/>
      <c r="T759" s="12"/>
      <c r="V759" s="12"/>
    </row>
    <row r="760" spans="6:22" ht="14.25" customHeight="1">
      <c r="F760" s="11"/>
      <c r="G760" s="11"/>
      <c r="H760" s="11"/>
      <c r="I760" s="11"/>
      <c r="S760" s="12"/>
      <c r="T760" s="12"/>
      <c r="V760" s="12"/>
    </row>
    <row r="761" spans="6:22" ht="14.25" customHeight="1">
      <c r="F761" s="11"/>
      <c r="G761" s="11"/>
      <c r="H761" s="11"/>
      <c r="I761" s="11"/>
      <c r="S761" s="12"/>
      <c r="T761" s="12"/>
      <c r="V761" s="12"/>
    </row>
    <row r="762" spans="6:22" ht="14.25" customHeight="1">
      <c r="F762" s="11"/>
      <c r="G762" s="11"/>
      <c r="H762" s="11"/>
      <c r="I762" s="11"/>
      <c r="S762" s="12"/>
      <c r="T762" s="12"/>
      <c r="V762" s="12"/>
    </row>
    <row r="763" spans="6:22" ht="14.25" customHeight="1">
      <c r="F763" s="11"/>
      <c r="G763" s="11"/>
      <c r="H763" s="11"/>
      <c r="I763" s="11"/>
      <c r="S763" s="12"/>
      <c r="T763" s="12"/>
      <c r="V763" s="12"/>
    </row>
    <row r="764" spans="6:22" ht="14.25" customHeight="1">
      <c r="F764" s="11"/>
      <c r="G764" s="11"/>
      <c r="H764" s="11"/>
      <c r="I764" s="11"/>
      <c r="S764" s="12"/>
      <c r="T764" s="12"/>
      <c r="V764" s="12"/>
    </row>
    <row r="765" spans="6:22" ht="14.25" customHeight="1">
      <c r="F765" s="11"/>
      <c r="G765" s="11"/>
      <c r="H765" s="11"/>
      <c r="I765" s="11"/>
      <c r="S765" s="12"/>
      <c r="T765" s="12"/>
      <c r="V765" s="12"/>
    </row>
    <row r="766" spans="6:22" ht="14.25" customHeight="1">
      <c r="F766" s="11"/>
      <c r="G766" s="11"/>
      <c r="H766" s="11"/>
      <c r="I766" s="11"/>
      <c r="S766" s="12"/>
      <c r="T766" s="12"/>
      <c r="V766" s="12"/>
    </row>
    <row r="767" spans="6:22" ht="14.25" customHeight="1">
      <c r="F767" s="11"/>
      <c r="G767" s="11"/>
      <c r="H767" s="11"/>
      <c r="I767" s="11"/>
      <c r="S767" s="12"/>
      <c r="T767" s="12"/>
      <c r="V767" s="12"/>
    </row>
    <row r="768" spans="6:22" ht="14.25" customHeight="1">
      <c r="F768" s="11"/>
      <c r="G768" s="11"/>
      <c r="H768" s="11"/>
      <c r="I768" s="11"/>
      <c r="S768" s="12"/>
      <c r="T768" s="12"/>
      <c r="V768" s="12"/>
    </row>
    <row r="769" spans="6:22" ht="14.25" customHeight="1">
      <c r="F769" s="11"/>
      <c r="G769" s="11"/>
      <c r="H769" s="11"/>
      <c r="I769" s="11"/>
      <c r="S769" s="12"/>
      <c r="T769" s="12"/>
      <c r="V769" s="12"/>
    </row>
    <row r="770" spans="6:22" ht="14.25" customHeight="1">
      <c r="F770" s="11"/>
      <c r="G770" s="11"/>
      <c r="H770" s="11"/>
      <c r="I770" s="11"/>
      <c r="S770" s="12"/>
      <c r="T770" s="12"/>
      <c r="V770" s="12"/>
    </row>
    <row r="771" spans="6:22" ht="14.25" customHeight="1">
      <c r="F771" s="11"/>
      <c r="G771" s="11"/>
      <c r="H771" s="11"/>
      <c r="I771" s="11"/>
      <c r="S771" s="12"/>
      <c r="T771" s="12"/>
      <c r="V771" s="12"/>
    </row>
    <row r="772" spans="6:22" ht="14.25" customHeight="1">
      <c r="F772" s="11"/>
      <c r="G772" s="11"/>
      <c r="H772" s="11"/>
      <c r="I772" s="11"/>
      <c r="S772" s="12"/>
      <c r="T772" s="12"/>
      <c r="V772" s="12"/>
    </row>
    <row r="773" spans="6:22" ht="14.25" customHeight="1">
      <c r="F773" s="11"/>
      <c r="G773" s="11"/>
      <c r="H773" s="11"/>
      <c r="I773" s="11"/>
      <c r="S773" s="12"/>
      <c r="T773" s="12"/>
      <c r="V773" s="12"/>
    </row>
    <row r="774" spans="6:22" ht="14.25" customHeight="1">
      <c r="F774" s="11"/>
      <c r="G774" s="11"/>
      <c r="H774" s="11"/>
      <c r="I774" s="11"/>
      <c r="S774" s="12"/>
      <c r="T774" s="12"/>
      <c r="V774" s="12"/>
    </row>
    <row r="775" spans="6:22" ht="14.25" customHeight="1">
      <c r="F775" s="11"/>
      <c r="G775" s="11"/>
      <c r="H775" s="11"/>
      <c r="I775" s="11"/>
      <c r="S775" s="12"/>
      <c r="T775" s="12"/>
      <c r="V775" s="12"/>
    </row>
    <row r="776" spans="6:22" ht="14.25" customHeight="1">
      <c r="F776" s="11"/>
      <c r="G776" s="11"/>
      <c r="H776" s="11"/>
      <c r="I776" s="11"/>
      <c r="S776" s="12"/>
      <c r="T776" s="12"/>
      <c r="V776" s="12"/>
    </row>
    <row r="777" spans="6:22" ht="14.25" customHeight="1">
      <c r="F777" s="11"/>
      <c r="G777" s="11"/>
      <c r="H777" s="11"/>
      <c r="I777" s="11"/>
      <c r="S777" s="12"/>
      <c r="T777" s="12"/>
      <c r="V777" s="12"/>
    </row>
    <row r="778" spans="6:22" ht="14.25" customHeight="1">
      <c r="F778" s="11"/>
      <c r="G778" s="11"/>
      <c r="H778" s="11"/>
      <c r="I778" s="11"/>
      <c r="S778" s="12"/>
      <c r="T778" s="12"/>
      <c r="V778" s="12"/>
    </row>
    <row r="779" spans="6:22" ht="14.25" customHeight="1">
      <c r="F779" s="11"/>
      <c r="G779" s="11"/>
      <c r="H779" s="11"/>
      <c r="I779" s="11"/>
      <c r="S779" s="12"/>
      <c r="T779" s="12"/>
      <c r="V779" s="12"/>
    </row>
    <row r="780" spans="6:22" ht="14.25" customHeight="1">
      <c r="F780" s="11"/>
      <c r="G780" s="11"/>
      <c r="H780" s="11"/>
      <c r="I780" s="11"/>
      <c r="S780" s="12"/>
      <c r="T780" s="12"/>
      <c r="V780" s="12"/>
    </row>
    <row r="781" spans="6:22" ht="14.25" customHeight="1">
      <c r="F781" s="11"/>
      <c r="G781" s="11"/>
      <c r="H781" s="11"/>
      <c r="I781" s="11"/>
      <c r="S781" s="12"/>
      <c r="T781" s="12"/>
      <c r="V781" s="12"/>
    </row>
    <row r="782" spans="6:22" ht="14.25" customHeight="1">
      <c r="F782" s="11"/>
      <c r="G782" s="11"/>
      <c r="H782" s="11"/>
      <c r="I782" s="11"/>
      <c r="S782" s="12"/>
      <c r="T782" s="12"/>
      <c r="V782" s="12"/>
    </row>
    <row r="783" spans="6:22" ht="14.25" customHeight="1">
      <c r="F783" s="11"/>
      <c r="G783" s="11"/>
      <c r="H783" s="11"/>
      <c r="I783" s="11"/>
      <c r="S783" s="12"/>
      <c r="T783" s="12"/>
      <c r="V783" s="12"/>
    </row>
    <row r="784" spans="6:22" ht="14.25" customHeight="1">
      <c r="F784" s="11"/>
      <c r="G784" s="11"/>
      <c r="H784" s="11"/>
      <c r="I784" s="11"/>
      <c r="S784" s="12"/>
      <c r="T784" s="12"/>
      <c r="V784" s="12"/>
    </row>
    <row r="785" spans="6:22" ht="14.25" customHeight="1">
      <c r="F785" s="11"/>
      <c r="G785" s="11"/>
      <c r="H785" s="11"/>
      <c r="I785" s="11"/>
      <c r="S785" s="12"/>
      <c r="T785" s="12"/>
      <c r="V785" s="12"/>
    </row>
    <row r="786" spans="6:22" ht="14.25" customHeight="1">
      <c r="F786" s="11"/>
      <c r="G786" s="11"/>
      <c r="H786" s="11"/>
      <c r="I786" s="11"/>
      <c r="S786" s="12"/>
      <c r="T786" s="12"/>
      <c r="V786" s="12"/>
    </row>
    <row r="787" spans="6:22" ht="14.25" customHeight="1">
      <c r="F787" s="11"/>
      <c r="G787" s="11"/>
      <c r="H787" s="11"/>
      <c r="I787" s="11"/>
      <c r="S787" s="12"/>
      <c r="T787" s="12"/>
      <c r="V787" s="12"/>
    </row>
    <row r="788" spans="6:22" ht="14.25" customHeight="1">
      <c r="F788" s="11"/>
      <c r="G788" s="11"/>
      <c r="H788" s="11"/>
      <c r="I788" s="11"/>
      <c r="S788" s="12"/>
      <c r="T788" s="12"/>
      <c r="V788" s="12"/>
    </row>
    <row r="789" spans="6:22" ht="14.25" customHeight="1">
      <c r="F789" s="11"/>
      <c r="G789" s="11"/>
      <c r="H789" s="11"/>
      <c r="I789" s="11"/>
      <c r="S789" s="12"/>
      <c r="T789" s="12"/>
      <c r="V789" s="12"/>
    </row>
    <row r="790" spans="6:22" ht="14.25" customHeight="1">
      <c r="F790" s="11"/>
      <c r="G790" s="11"/>
      <c r="H790" s="11"/>
      <c r="I790" s="11"/>
      <c r="S790" s="12"/>
      <c r="T790" s="12"/>
      <c r="V790" s="12"/>
    </row>
    <row r="791" spans="6:22" ht="14.25" customHeight="1">
      <c r="F791" s="11"/>
      <c r="G791" s="11"/>
      <c r="H791" s="11"/>
      <c r="I791" s="11"/>
      <c r="S791" s="12"/>
      <c r="T791" s="12"/>
      <c r="V791" s="12"/>
    </row>
    <row r="792" spans="6:22" ht="14.25" customHeight="1">
      <c r="F792" s="11"/>
      <c r="G792" s="11"/>
      <c r="H792" s="11"/>
      <c r="I792" s="11"/>
      <c r="S792" s="12"/>
      <c r="T792" s="12"/>
      <c r="V792" s="12"/>
    </row>
    <row r="793" spans="6:22" ht="14.25" customHeight="1">
      <c r="F793" s="11"/>
      <c r="G793" s="11"/>
      <c r="H793" s="11"/>
      <c r="I793" s="11"/>
      <c r="S793" s="12"/>
      <c r="T793" s="12"/>
      <c r="V793" s="12"/>
    </row>
    <row r="794" spans="6:22" ht="14.25" customHeight="1">
      <c r="F794" s="11"/>
      <c r="G794" s="11"/>
      <c r="H794" s="11"/>
      <c r="I794" s="11"/>
      <c r="S794" s="12"/>
      <c r="T794" s="12"/>
      <c r="V794" s="12"/>
    </row>
    <row r="795" spans="6:22" ht="14.25" customHeight="1">
      <c r="F795" s="11"/>
      <c r="G795" s="11"/>
      <c r="H795" s="11"/>
      <c r="I795" s="11"/>
      <c r="S795" s="12"/>
      <c r="T795" s="12"/>
      <c r="V795" s="12"/>
    </row>
    <row r="796" spans="6:22" ht="14.25" customHeight="1">
      <c r="F796" s="11"/>
      <c r="G796" s="11"/>
      <c r="H796" s="11"/>
      <c r="I796" s="11"/>
      <c r="S796" s="12"/>
      <c r="T796" s="12"/>
      <c r="V796" s="12"/>
    </row>
    <row r="797" spans="6:22" ht="14.25" customHeight="1">
      <c r="F797" s="11"/>
      <c r="G797" s="11"/>
      <c r="H797" s="11"/>
      <c r="I797" s="11"/>
      <c r="S797" s="12"/>
      <c r="T797" s="12"/>
      <c r="V797" s="12"/>
    </row>
    <row r="798" spans="6:22" ht="14.25" customHeight="1">
      <c r="F798" s="11"/>
      <c r="G798" s="11"/>
      <c r="H798" s="11"/>
      <c r="I798" s="11"/>
      <c r="S798" s="12"/>
      <c r="T798" s="12"/>
      <c r="V798" s="12"/>
    </row>
    <row r="799" spans="6:22" ht="14.25" customHeight="1">
      <c r="F799" s="11"/>
      <c r="G799" s="11"/>
      <c r="H799" s="11"/>
      <c r="I799" s="11"/>
      <c r="S799" s="12"/>
      <c r="T799" s="12"/>
      <c r="V799" s="12"/>
    </row>
    <row r="800" spans="6:22" ht="14.25" customHeight="1">
      <c r="F800" s="11"/>
      <c r="G800" s="11"/>
      <c r="H800" s="11"/>
      <c r="I800" s="11"/>
      <c r="S800" s="12"/>
      <c r="T800" s="12"/>
      <c r="V800" s="12"/>
    </row>
    <row r="801" spans="6:22" ht="14.25" customHeight="1">
      <c r="F801" s="11"/>
      <c r="G801" s="11"/>
      <c r="H801" s="11"/>
      <c r="I801" s="11"/>
      <c r="S801" s="12"/>
      <c r="T801" s="12"/>
      <c r="V801" s="12"/>
    </row>
    <row r="802" spans="6:22" ht="14.25" customHeight="1">
      <c r="F802" s="11"/>
      <c r="G802" s="11"/>
      <c r="H802" s="11"/>
      <c r="I802" s="11"/>
      <c r="S802" s="12"/>
      <c r="T802" s="12"/>
      <c r="V802" s="12"/>
    </row>
    <row r="803" spans="6:22" ht="14.25" customHeight="1">
      <c r="F803" s="11"/>
      <c r="G803" s="11"/>
      <c r="H803" s="11"/>
      <c r="I803" s="11"/>
      <c r="S803" s="12"/>
      <c r="T803" s="12"/>
      <c r="V803" s="12"/>
    </row>
    <row r="804" spans="6:22" ht="14.25" customHeight="1">
      <c r="F804" s="11"/>
      <c r="G804" s="11"/>
      <c r="H804" s="11"/>
      <c r="I804" s="11"/>
      <c r="S804" s="12"/>
      <c r="T804" s="12"/>
      <c r="V804" s="12"/>
    </row>
    <row r="805" spans="6:22" ht="14.25" customHeight="1">
      <c r="F805" s="11"/>
      <c r="G805" s="11"/>
      <c r="H805" s="11"/>
      <c r="I805" s="11"/>
      <c r="S805" s="12"/>
      <c r="T805" s="12"/>
      <c r="V805" s="12"/>
    </row>
    <row r="806" spans="6:22" ht="14.25" customHeight="1">
      <c r="F806" s="11"/>
      <c r="G806" s="11"/>
      <c r="H806" s="11"/>
      <c r="I806" s="11"/>
      <c r="S806" s="12"/>
      <c r="T806" s="12"/>
      <c r="V806" s="12"/>
    </row>
    <row r="807" spans="6:22" ht="14.25" customHeight="1">
      <c r="F807" s="11"/>
      <c r="G807" s="11"/>
      <c r="H807" s="11"/>
      <c r="I807" s="11"/>
      <c r="S807" s="12"/>
      <c r="T807" s="12"/>
      <c r="V807" s="12"/>
    </row>
    <row r="808" spans="6:22" ht="14.25" customHeight="1">
      <c r="F808" s="11"/>
      <c r="G808" s="11"/>
      <c r="H808" s="11"/>
      <c r="I808" s="11"/>
      <c r="S808" s="12"/>
      <c r="T808" s="12"/>
      <c r="V808" s="12"/>
    </row>
    <row r="809" spans="6:22" ht="14.25" customHeight="1">
      <c r="F809" s="11"/>
      <c r="G809" s="11"/>
      <c r="H809" s="11"/>
      <c r="I809" s="11"/>
      <c r="S809" s="12"/>
      <c r="T809" s="12"/>
      <c r="V809" s="12"/>
    </row>
    <row r="810" spans="6:22" ht="14.25" customHeight="1">
      <c r="F810" s="11"/>
      <c r="G810" s="11"/>
      <c r="H810" s="11"/>
      <c r="I810" s="11"/>
      <c r="S810" s="12"/>
      <c r="T810" s="12"/>
      <c r="V810" s="12"/>
    </row>
    <row r="811" spans="6:22" ht="14.25" customHeight="1">
      <c r="F811" s="11"/>
      <c r="G811" s="11"/>
      <c r="H811" s="11"/>
      <c r="I811" s="11"/>
      <c r="S811" s="12"/>
      <c r="T811" s="12"/>
      <c r="V811" s="12"/>
    </row>
    <row r="812" spans="6:22" ht="14.25" customHeight="1">
      <c r="F812" s="11"/>
      <c r="G812" s="11"/>
      <c r="H812" s="11"/>
      <c r="I812" s="11"/>
      <c r="S812" s="12"/>
      <c r="T812" s="12"/>
      <c r="V812" s="12"/>
    </row>
    <row r="813" spans="6:22" ht="14.25" customHeight="1">
      <c r="F813" s="11"/>
      <c r="G813" s="11"/>
      <c r="H813" s="11"/>
      <c r="I813" s="11"/>
      <c r="S813" s="12"/>
      <c r="T813" s="12"/>
      <c r="V813" s="12"/>
    </row>
    <row r="814" spans="6:22" ht="14.25" customHeight="1">
      <c r="F814" s="11"/>
      <c r="G814" s="11"/>
      <c r="H814" s="11"/>
      <c r="I814" s="11"/>
      <c r="S814" s="12"/>
      <c r="T814" s="12"/>
      <c r="V814" s="12"/>
    </row>
    <row r="815" spans="6:22" ht="14.25" customHeight="1">
      <c r="F815" s="11"/>
      <c r="G815" s="11"/>
      <c r="H815" s="11"/>
      <c r="I815" s="11"/>
      <c r="S815" s="12"/>
      <c r="T815" s="12"/>
      <c r="V815" s="12"/>
    </row>
    <row r="816" spans="6:22" ht="14.25" customHeight="1">
      <c r="F816" s="11"/>
      <c r="G816" s="11"/>
      <c r="H816" s="11"/>
      <c r="I816" s="11"/>
      <c r="S816" s="12"/>
      <c r="T816" s="12"/>
      <c r="V816" s="12"/>
    </row>
    <row r="817" spans="6:22" ht="14.25" customHeight="1">
      <c r="F817" s="11"/>
      <c r="G817" s="11"/>
      <c r="H817" s="11"/>
      <c r="I817" s="11"/>
      <c r="S817" s="12"/>
      <c r="T817" s="12"/>
      <c r="V817" s="12"/>
    </row>
    <row r="818" spans="6:22" ht="14.25" customHeight="1">
      <c r="F818" s="11"/>
      <c r="G818" s="11"/>
      <c r="H818" s="11"/>
      <c r="I818" s="11"/>
      <c r="S818" s="12"/>
      <c r="T818" s="12"/>
      <c r="V818" s="12"/>
    </row>
    <row r="819" spans="6:22" ht="14.25" customHeight="1">
      <c r="F819" s="11"/>
      <c r="G819" s="11"/>
      <c r="H819" s="11"/>
      <c r="I819" s="11"/>
      <c r="S819" s="12"/>
      <c r="T819" s="12"/>
      <c r="V819" s="12"/>
    </row>
    <row r="820" spans="6:22" ht="14.25" customHeight="1">
      <c r="F820" s="11"/>
      <c r="G820" s="11"/>
      <c r="H820" s="11"/>
      <c r="I820" s="11"/>
      <c r="S820" s="12"/>
      <c r="T820" s="12"/>
      <c r="V820" s="12"/>
    </row>
    <row r="821" spans="6:22" ht="14.25" customHeight="1">
      <c r="F821" s="11"/>
      <c r="G821" s="11"/>
      <c r="H821" s="11"/>
      <c r="I821" s="11"/>
      <c r="S821" s="12"/>
      <c r="T821" s="12"/>
      <c r="V821" s="12"/>
    </row>
    <row r="822" spans="6:22" ht="14.25" customHeight="1">
      <c r="F822" s="11"/>
      <c r="G822" s="11"/>
      <c r="H822" s="11"/>
      <c r="I822" s="11"/>
      <c r="S822" s="12"/>
      <c r="T822" s="12"/>
      <c r="V822" s="12"/>
    </row>
    <row r="823" spans="6:22" ht="14.25" customHeight="1">
      <c r="F823" s="11"/>
      <c r="G823" s="11"/>
      <c r="H823" s="11"/>
      <c r="I823" s="11"/>
      <c r="S823" s="12"/>
      <c r="T823" s="12"/>
      <c r="V823" s="12"/>
    </row>
    <row r="824" spans="6:22" ht="14.25" customHeight="1">
      <c r="F824" s="11"/>
      <c r="G824" s="11"/>
      <c r="H824" s="11"/>
      <c r="I824" s="11"/>
      <c r="S824" s="12"/>
      <c r="T824" s="12"/>
      <c r="V824" s="12"/>
    </row>
    <row r="825" spans="6:22" ht="14.25" customHeight="1">
      <c r="F825" s="11"/>
      <c r="G825" s="11"/>
      <c r="H825" s="11"/>
      <c r="I825" s="11"/>
      <c r="S825" s="12"/>
      <c r="T825" s="12"/>
      <c r="V825" s="12"/>
    </row>
    <row r="826" spans="6:22" ht="14.25" customHeight="1">
      <c r="F826" s="11"/>
      <c r="G826" s="11"/>
      <c r="H826" s="11"/>
      <c r="I826" s="11"/>
      <c r="S826" s="12"/>
      <c r="T826" s="12"/>
      <c r="V826" s="12"/>
    </row>
    <row r="827" spans="6:22" ht="14.25" customHeight="1">
      <c r="F827" s="11"/>
      <c r="G827" s="11"/>
      <c r="H827" s="11"/>
      <c r="I827" s="11"/>
      <c r="S827" s="12"/>
      <c r="T827" s="12"/>
      <c r="V827" s="12"/>
    </row>
    <row r="828" spans="6:22" ht="14.25" customHeight="1">
      <c r="F828" s="11"/>
      <c r="G828" s="11"/>
      <c r="H828" s="11"/>
      <c r="I828" s="11"/>
      <c r="S828" s="12"/>
      <c r="T828" s="12"/>
      <c r="V828" s="12"/>
    </row>
    <row r="829" spans="6:22" ht="14.25" customHeight="1">
      <c r="F829" s="11"/>
      <c r="G829" s="11"/>
      <c r="H829" s="11"/>
      <c r="I829" s="11"/>
      <c r="S829" s="12"/>
      <c r="T829" s="12"/>
      <c r="V829" s="12"/>
    </row>
    <row r="830" spans="6:22" ht="14.25" customHeight="1">
      <c r="F830" s="11"/>
      <c r="G830" s="11"/>
      <c r="H830" s="11"/>
      <c r="I830" s="11"/>
      <c r="S830" s="12"/>
      <c r="T830" s="12"/>
      <c r="V830" s="12"/>
    </row>
    <row r="831" spans="6:22" ht="14.25" customHeight="1">
      <c r="F831" s="11"/>
      <c r="G831" s="11"/>
      <c r="H831" s="11"/>
      <c r="I831" s="11"/>
      <c r="S831" s="12"/>
      <c r="T831" s="12"/>
      <c r="V831" s="12"/>
    </row>
    <row r="832" spans="6:22" ht="14.25" customHeight="1">
      <c r="F832" s="11"/>
      <c r="G832" s="11"/>
      <c r="H832" s="11"/>
      <c r="I832" s="11"/>
      <c r="S832" s="12"/>
      <c r="T832" s="12"/>
      <c r="V832" s="12"/>
    </row>
    <row r="833" spans="6:22" ht="14.25" customHeight="1">
      <c r="F833" s="11"/>
      <c r="G833" s="11"/>
      <c r="H833" s="11"/>
      <c r="I833" s="11"/>
      <c r="S833" s="12"/>
      <c r="T833" s="12"/>
      <c r="V833" s="12"/>
    </row>
    <row r="834" spans="6:22" ht="14.25" customHeight="1">
      <c r="F834" s="11"/>
      <c r="G834" s="11"/>
      <c r="H834" s="11"/>
      <c r="I834" s="11"/>
      <c r="S834" s="12"/>
      <c r="T834" s="12"/>
      <c r="V834" s="12"/>
    </row>
    <row r="835" spans="6:22" ht="14.25" customHeight="1">
      <c r="F835" s="11"/>
      <c r="G835" s="11"/>
      <c r="H835" s="11"/>
      <c r="I835" s="11"/>
      <c r="S835" s="12"/>
      <c r="T835" s="12"/>
      <c r="V835" s="12"/>
    </row>
    <row r="836" spans="6:22" ht="14.25" customHeight="1">
      <c r="F836" s="11"/>
      <c r="G836" s="11"/>
      <c r="H836" s="11"/>
      <c r="I836" s="11"/>
      <c r="S836" s="12"/>
      <c r="T836" s="12"/>
      <c r="V836" s="12"/>
    </row>
    <row r="837" spans="6:22" ht="14.25" customHeight="1">
      <c r="F837" s="11"/>
      <c r="G837" s="11"/>
      <c r="H837" s="11"/>
      <c r="I837" s="11"/>
      <c r="S837" s="12"/>
      <c r="T837" s="12"/>
      <c r="V837" s="12"/>
    </row>
    <row r="838" spans="6:22" ht="14.25" customHeight="1">
      <c r="F838" s="11"/>
      <c r="G838" s="11"/>
      <c r="H838" s="11"/>
      <c r="I838" s="11"/>
      <c r="S838" s="12"/>
      <c r="T838" s="12"/>
      <c r="V838" s="12"/>
    </row>
    <row r="839" spans="6:22" ht="14.25" customHeight="1">
      <c r="F839" s="11"/>
      <c r="G839" s="11"/>
      <c r="H839" s="11"/>
      <c r="I839" s="11"/>
      <c r="S839" s="12"/>
      <c r="T839" s="12"/>
      <c r="V839" s="12"/>
    </row>
    <row r="840" spans="6:22" ht="14.25" customHeight="1">
      <c r="F840" s="11"/>
      <c r="G840" s="11"/>
      <c r="H840" s="11"/>
      <c r="I840" s="11"/>
      <c r="S840" s="12"/>
      <c r="T840" s="12"/>
      <c r="V840" s="12"/>
    </row>
    <row r="841" spans="6:22" ht="14.25" customHeight="1">
      <c r="F841" s="11"/>
      <c r="G841" s="11"/>
      <c r="H841" s="11"/>
      <c r="I841" s="11"/>
      <c r="S841" s="12"/>
      <c r="T841" s="12"/>
      <c r="V841" s="12"/>
    </row>
    <row r="842" spans="6:22" ht="14.25" customHeight="1">
      <c r="F842" s="11"/>
      <c r="G842" s="11"/>
      <c r="H842" s="11"/>
      <c r="I842" s="11"/>
      <c r="S842" s="12"/>
      <c r="T842" s="12"/>
      <c r="V842" s="12"/>
    </row>
    <row r="843" spans="6:22" ht="14.25" customHeight="1">
      <c r="F843" s="11"/>
      <c r="G843" s="11"/>
      <c r="H843" s="11"/>
      <c r="I843" s="11"/>
      <c r="S843" s="12"/>
      <c r="T843" s="12"/>
      <c r="V843" s="12"/>
    </row>
    <row r="844" spans="6:22" ht="14.25" customHeight="1">
      <c r="F844" s="11"/>
      <c r="G844" s="11"/>
      <c r="H844" s="11"/>
      <c r="I844" s="11"/>
      <c r="S844" s="12"/>
      <c r="T844" s="12"/>
      <c r="V844" s="12"/>
    </row>
    <row r="845" spans="6:22" ht="14.25" customHeight="1">
      <c r="F845" s="11"/>
      <c r="G845" s="11"/>
      <c r="H845" s="11"/>
      <c r="I845" s="11"/>
      <c r="S845" s="12"/>
      <c r="T845" s="12"/>
      <c r="V845" s="12"/>
    </row>
    <row r="846" spans="6:22" ht="14.25" customHeight="1">
      <c r="F846" s="11"/>
      <c r="G846" s="11"/>
      <c r="H846" s="11"/>
      <c r="I846" s="11"/>
      <c r="S846" s="12"/>
      <c r="T846" s="12"/>
      <c r="V846" s="12"/>
    </row>
    <row r="847" spans="6:22" ht="14.25" customHeight="1">
      <c r="F847" s="11"/>
      <c r="G847" s="11"/>
      <c r="H847" s="11"/>
      <c r="I847" s="11"/>
      <c r="S847" s="12"/>
      <c r="T847" s="12"/>
      <c r="V847" s="12"/>
    </row>
    <row r="848" spans="6:22" ht="14.25" customHeight="1">
      <c r="F848" s="11"/>
      <c r="G848" s="11"/>
      <c r="H848" s="11"/>
      <c r="I848" s="11"/>
      <c r="S848" s="12"/>
      <c r="T848" s="12"/>
      <c r="V848" s="12"/>
    </row>
    <row r="849" spans="6:22" ht="14.25" customHeight="1">
      <c r="F849" s="11"/>
      <c r="G849" s="11"/>
      <c r="H849" s="11"/>
      <c r="I849" s="11"/>
      <c r="S849" s="12"/>
      <c r="T849" s="12"/>
      <c r="V849" s="12"/>
    </row>
    <row r="850" spans="6:22" ht="14.25" customHeight="1">
      <c r="F850" s="11"/>
      <c r="G850" s="11"/>
      <c r="H850" s="11"/>
      <c r="I850" s="11"/>
      <c r="S850" s="12"/>
      <c r="T850" s="12"/>
      <c r="V850" s="12"/>
    </row>
    <row r="851" spans="6:22" ht="14.25" customHeight="1">
      <c r="F851" s="11"/>
      <c r="G851" s="11"/>
      <c r="H851" s="11"/>
      <c r="I851" s="11"/>
      <c r="S851" s="12"/>
      <c r="T851" s="12"/>
      <c r="V851" s="12"/>
    </row>
    <row r="852" spans="6:22" ht="14.25" customHeight="1">
      <c r="F852" s="11"/>
      <c r="G852" s="11"/>
      <c r="H852" s="11"/>
      <c r="I852" s="11"/>
      <c r="S852" s="12"/>
      <c r="T852" s="12"/>
      <c r="V852" s="12"/>
    </row>
    <row r="853" spans="6:22" ht="14.25" customHeight="1">
      <c r="F853" s="11"/>
      <c r="G853" s="11"/>
      <c r="H853" s="11"/>
      <c r="I853" s="11"/>
      <c r="S853" s="12"/>
      <c r="T853" s="12"/>
      <c r="V853" s="12"/>
    </row>
    <row r="854" spans="6:22" ht="14.25" customHeight="1">
      <c r="F854" s="11"/>
      <c r="G854" s="11"/>
      <c r="H854" s="11"/>
      <c r="I854" s="11"/>
      <c r="S854" s="12"/>
      <c r="T854" s="12"/>
      <c r="V854" s="12"/>
    </row>
    <row r="855" spans="6:22" ht="14.25" customHeight="1">
      <c r="F855" s="11"/>
      <c r="G855" s="11"/>
      <c r="H855" s="11"/>
      <c r="I855" s="11"/>
      <c r="S855" s="12"/>
      <c r="T855" s="12"/>
      <c r="V855" s="12"/>
    </row>
    <row r="856" spans="6:22" ht="14.25" customHeight="1">
      <c r="F856" s="11"/>
      <c r="G856" s="11"/>
      <c r="H856" s="11"/>
      <c r="I856" s="11"/>
      <c r="S856" s="12"/>
      <c r="T856" s="12"/>
      <c r="V856" s="12"/>
    </row>
    <row r="857" spans="6:22" ht="14.25" customHeight="1">
      <c r="F857" s="11"/>
      <c r="G857" s="11"/>
      <c r="H857" s="11"/>
      <c r="I857" s="11"/>
      <c r="S857" s="12"/>
      <c r="T857" s="12"/>
      <c r="V857" s="12"/>
    </row>
    <row r="858" spans="6:22" ht="14.25" customHeight="1">
      <c r="F858" s="11"/>
      <c r="G858" s="11"/>
      <c r="H858" s="11"/>
      <c r="I858" s="11"/>
      <c r="S858" s="12"/>
      <c r="T858" s="12"/>
      <c r="V858" s="12"/>
    </row>
    <row r="859" spans="6:22" ht="14.25" customHeight="1">
      <c r="F859" s="11"/>
      <c r="G859" s="11"/>
      <c r="H859" s="11"/>
      <c r="I859" s="11"/>
      <c r="S859" s="12"/>
      <c r="T859" s="12"/>
      <c r="V859" s="12"/>
    </row>
    <row r="860" spans="6:22" ht="14.25" customHeight="1">
      <c r="F860" s="11"/>
      <c r="G860" s="11"/>
      <c r="H860" s="11"/>
      <c r="I860" s="11"/>
      <c r="S860" s="12"/>
      <c r="T860" s="12"/>
      <c r="V860" s="12"/>
    </row>
    <row r="861" spans="6:22" ht="14.25" customHeight="1">
      <c r="F861" s="11"/>
      <c r="G861" s="11"/>
      <c r="H861" s="11"/>
      <c r="I861" s="11"/>
      <c r="S861" s="12"/>
      <c r="T861" s="12"/>
      <c r="V861" s="12"/>
    </row>
    <row r="862" spans="6:22" ht="14.25" customHeight="1">
      <c r="F862" s="11"/>
      <c r="G862" s="11"/>
      <c r="H862" s="11"/>
      <c r="I862" s="11"/>
      <c r="S862" s="12"/>
      <c r="T862" s="12"/>
      <c r="V862" s="12"/>
    </row>
    <row r="863" spans="6:22" ht="14.25" customHeight="1">
      <c r="F863" s="11"/>
      <c r="G863" s="11"/>
      <c r="H863" s="11"/>
      <c r="I863" s="11"/>
      <c r="S863" s="12"/>
      <c r="T863" s="12"/>
      <c r="V863" s="12"/>
    </row>
    <row r="864" spans="6:22" ht="14.25" customHeight="1">
      <c r="F864" s="11"/>
      <c r="G864" s="11"/>
      <c r="H864" s="11"/>
      <c r="I864" s="11"/>
      <c r="S864" s="12"/>
      <c r="T864" s="12"/>
      <c r="V864" s="12"/>
    </row>
    <row r="865" spans="6:22" ht="14.25" customHeight="1">
      <c r="F865" s="11"/>
      <c r="G865" s="11"/>
      <c r="H865" s="11"/>
      <c r="I865" s="11"/>
      <c r="S865" s="12"/>
      <c r="T865" s="12"/>
      <c r="V865" s="12"/>
    </row>
    <row r="866" spans="6:22" ht="14.25" customHeight="1">
      <c r="F866" s="11"/>
      <c r="G866" s="11"/>
      <c r="H866" s="11"/>
      <c r="I866" s="11"/>
      <c r="S866" s="12"/>
      <c r="T866" s="12"/>
      <c r="V866" s="12"/>
    </row>
    <row r="867" spans="6:22" ht="14.25" customHeight="1">
      <c r="F867" s="11"/>
      <c r="G867" s="11"/>
      <c r="H867" s="11"/>
      <c r="I867" s="11"/>
      <c r="S867" s="12"/>
      <c r="T867" s="12"/>
      <c r="V867" s="12"/>
    </row>
    <row r="868" spans="6:22" ht="14.25" customHeight="1">
      <c r="F868" s="11"/>
      <c r="G868" s="11"/>
      <c r="H868" s="11"/>
      <c r="I868" s="11"/>
      <c r="S868" s="12"/>
      <c r="T868" s="12"/>
      <c r="V868" s="12"/>
    </row>
    <row r="869" spans="6:22" ht="14.25" customHeight="1">
      <c r="F869" s="11"/>
      <c r="G869" s="11"/>
      <c r="H869" s="11"/>
      <c r="I869" s="11"/>
      <c r="S869" s="12"/>
      <c r="T869" s="12"/>
      <c r="V869" s="12"/>
    </row>
    <row r="870" spans="6:22" ht="14.25" customHeight="1">
      <c r="F870" s="11"/>
      <c r="G870" s="11"/>
      <c r="H870" s="11"/>
      <c r="I870" s="11"/>
      <c r="S870" s="12"/>
      <c r="T870" s="12"/>
      <c r="V870" s="12"/>
    </row>
    <row r="871" spans="6:22" ht="14.25" customHeight="1">
      <c r="F871" s="11"/>
      <c r="G871" s="11"/>
      <c r="H871" s="11"/>
      <c r="I871" s="11"/>
      <c r="S871" s="12"/>
      <c r="T871" s="12"/>
      <c r="V871" s="12"/>
    </row>
    <row r="872" spans="6:22" ht="14.25" customHeight="1">
      <c r="F872" s="11"/>
      <c r="G872" s="11"/>
      <c r="H872" s="11"/>
      <c r="I872" s="11"/>
      <c r="S872" s="12"/>
      <c r="T872" s="12"/>
      <c r="V872" s="12"/>
    </row>
    <row r="873" spans="6:22" ht="14.25" customHeight="1">
      <c r="F873" s="11"/>
      <c r="G873" s="11"/>
      <c r="H873" s="11"/>
      <c r="I873" s="11"/>
      <c r="S873" s="12"/>
      <c r="T873" s="12"/>
      <c r="V873" s="12"/>
    </row>
    <row r="874" spans="6:22" ht="14.25" customHeight="1">
      <c r="F874" s="11"/>
      <c r="G874" s="11"/>
      <c r="H874" s="11"/>
      <c r="I874" s="11"/>
      <c r="S874" s="12"/>
      <c r="T874" s="12"/>
      <c r="V874" s="12"/>
    </row>
    <row r="875" spans="6:22" ht="14.25" customHeight="1">
      <c r="F875" s="11"/>
      <c r="G875" s="11"/>
      <c r="H875" s="11"/>
      <c r="I875" s="11"/>
      <c r="S875" s="12"/>
      <c r="T875" s="12"/>
      <c r="V875" s="12"/>
    </row>
    <row r="876" spans="6:22" ht="14.25" customHeight="1">
      <c r="F876" s="11"/>
      <c r="G876" s="11"/>
      <c r="H876" s="11"/>
      <c r="I876" s="11"/>
      <c r="S876" s="12"/>
      <c r="T876" s="12"/>
      <c r="V876" s="12"/>
    </row>
    <row r="877" spans="6:22" ht="14.25" customHeight="1">
      <c r="F877" s="11"/>
      <c r="G877" s="11"/>
      <c r="H877" s="11"/>
      <c r="I877" s="11"/>
      <c r="S877" s="12"/>
      <c r="T877" s="12"/>
      <c r="V877" s="12"/>
    </row>
    <row r="878" spans="6:22" ht="14.25" customHeight="1">
      <c r="F878" s="11"/>
      <c r="G878" s="11"/>
      <c r="H878" s="11"/>
      <c r="I878" s="11"/>
      <c r="S878" s="12"/>
      <c r="T878" s="12"/>
      <c r="V878" s="12"/>
    </row>
    <row r="879" spans="6:22" ht="14.25" customHeight="1">
      <c r="F879" s="11"/>
      <c r="G879" s="11"/>
      <c r="H879" s="11"/>
      <c r="I879" s="11"/>
      <c r="S879" s="12"/>
      <c r="T879" s="12"/>
      <c r="V879" s="12"/>
    </row>
    <row r="880" spans="6:22" ht="14.25" customHeight="1">
      <c r="F880" s="11"/>
      <c r="G880" s="11"/>
      <c r="H880" s="11"/>
      <c r="I880" s="11"/>
      <c r="S880" s="12"/>
      <c r="T880" s="12"/>
      <c r="V880" s="12"/>
    </row>
    <row r="881" spans="6:22" ht="14.25" customHeight="1">
      <c r="F881" s="11"/>
      <c r="G881" s="11"/>
      <c r="H881" s="11"/>
      <c r="I881" s="11"/>
      <c r="S881" s="12"/>
      <c r="T881" s="12"/>
      <c r="V881" s="12"/>
    </row>
    <row r="882" spans="6:22" ht="14.25" customHeight="1">
      <c r="F882" s="11"/>
      <c r="G882" s="11"/>
      <c r="H882" s="11"/>
      <c r="I882" s="11"/>
      <c r="S882" s="12"/>
      <c r="T882" s="12"/>
      <c r="V882" s="12"/>
    </row>
    <row r="883" spans="6:22" ht="14.25" customHeight="1">
      <c r="F883" s="11"/>
      <c r="G883" s="11"/>
      <c r="H883" s="11"/>
      <c r="I883" s="11"/>
      <c r="S883" s="12"/>
      <c r="T883" s="12"/>
      <c r="V883" s="12"/>
    </row>
    <row r="884" spans="6:22" ht="14.25" customHeight="1">
      <c r="F884" s="11"/>
      <c r="G884" s="11"/>
      <c r="H884" s="11"/>
      <c r="I884" s="11"/>
      <c r="S884" s="12"/>
      <c r="T884" s="12"/>
      <c r="V884" s="12"/>
    </row>
    <row r="885" spans="6:22" ht="14.25" customHeight="1">
      <c r="F885" s="11"/>
      <c r="G885" s="11"/>
      <c r="H885" s="11"/>
      <c r="I885" s="11"/>
      <c r="S885" s="12"/>
      <c r="T885" s="12"/>
      <c r="V885" s="12"/>
    </row>
    <row r="886" spans="6:22" ht="14.25" customHeight="1">
      <c r="F886" s="11"/>
      <c r="G886" s="11"/>
      <c r="H886" s="11"/>
      <c r="I886" s="11"/>
      <c r="S886" s="12"/>
      <c r="T886" s="12"/>
      <c r="V886" s="12"/>
    </row>
    <row r="887" spans="6:22" ht="14.25" customHeight="1">
      <c r="F887" s="11"/>
      <c r="G887" s="11"/>
      <c r="H887" s="11"/>
      <c r="I887" s="11"/>
      <c r="S887" s="12"/>
      <c r="T887" s="12"/>
      <c r="V887" s="12"/>
    </row>
    <row r="888" spans="6:22" ht="14.25" customHeight="1">
      <c r="F888" s="11"/>
      <c r="G888" s="11"/>
      <c r="H888" s="11"/>
      <c r="I888" s="11"/>
      <c r="S888" s="12"/>
      <c r="T888" s="12"/>
      <c r="V888" s="12"/>
    </row>
    <row r="889" spans="6:22" ht="14.25" customHeight="1">
      <c r="F889" s="11"/>
      <c r="G889" s="11"/>
      <c r="H889" s="11"/>
      <c r="I889" s="11"/>
      <c r="S889" s="12"/>
      <c r="T889" s="12"/>
      <c r="V889" s="12"/>
    </row>
    <row r="890" spans="6:22" ht="14.25" customHeight="1">
      <c r="F890" s="11"/>
      <c r="G890" s="11"/>
      <c r="H890" s="11"/>
      <c r="I890" s="11"/>
      <c r="S890" s="12"/>
      <c r="T890" s="12"/>
      <c r="V890" s="12"/>
    </row>
    <row r="891" spans="6:22" ht="14.25" customHeight="1">
      <c r="F891" s="11"/>
      <c r="G891" s="11"/>
      <c r="H891" s="11"/>
      <c r="I891" s="11"/>
      <c r="S891" s="12"/>
      <c r="T891" s="12"/>
      <c r="V891" s="12"/>
    </row>
    <row r="892" spans="6:22" ht="14.25" customHeight="1">
      <c r="F892" s="11"/>
      <c r="G892" s="11"/>
      <c r="H892" s="11"/>
      <c r="I892" s="11"/>
      <c r="S892" s="12"/>
      <c r="T892" s="12"/>
      <c r="V892" s="12"/>
    </row>
    <row r="893" spans="6:22" ht="14.25" customHeight="1">
      <c r="F893" s="11"/>
      <c r="G893" s="11"/>
      <c r="H893" s="11"/>
      <c r="I893" s="11"/>
      <c r="S893" s="12"/>
      <c r="T893" s="12"/>
      <c r="V893" s="12"/>
    </row>
    <row r="894" spans="6:22" ht="14.25" customHeight="1">
      <c r="F894" s="11"/>
      <c r="G894" s="11"/>
      <c r="H894" s="11"/>
      <c r="I894" s="11"/>
      <c r="S894" s="12"/>
      <c r="T894" s="12"/>
      <c r="V894" s="12"/>
    </row>
    <row r="895" spans="6:22" ht="14.25" customHeight="1">
      <c r="F895" s="11"/>
      <c r="G895" s="11"/>
      <c r="H895" s="11"/>
      <c r="I895" s="11"/>
      <c r="S895" s="12"/>
      <c r="T895" s="12"/>
      <c r="V895" s="12"/>
    </row>
    <row r="896" spans="6:22" ht="14.25" customHeight="1">
      <c r="F896" s="11"/>
      <c r="G896" s="11"/>
      <c r="H896" s="11"/>
      <c r="I896" s="11"/>
      <c r="S896" s="12"/>
      <c r="T896" s="12"/>
      <c r="V896" s="12"/>
    </row>
    <row r="897" spans="6:22" ht="14.25" customHeight="1">
      <c r="F897" s="11"/>
      <c r="G897" s="11"/>
      <c r="H897" s="11"/>
      <c r="I897" s="11"/>
      <c r="S897" s="12"/>
      <c r="T897" s="12"/>
      <c r="V897" s="12"/>
    </row>
    <row r="898" spans="6:22" ht="14.25" customHeight="1">
      <c r="F898" s="11"/>
      <c r="G898" s="11"/>
      <c r="H898" s="11"/>
      <c r="I898" s="11"/>
      <c r="S898" s="12"/>
      <c r="T898" s="12"/>
      <c r="V898" s="12"/>
    </row>
    <row r="899" spans="6:22" ht="14.25" customHeight="1">
      <c r="F899" s="11"/>
      <c r="G899" s="11"/>
      <c r="H899" s="11"/>
      <c r="I899" s="11"/>
      <c r="S899" s="12"/>
      <c r="T899" s="12"/>
      <c r="V899" s="12"/>
    </row>
    <row r="900" spans="6:22" ht="14.25" customHeight="1">
      <c r="F900" s="11"/>
      <c r="G900" s="11"/>
      <c r="H900" s="11"/>
      <c r="I900" s="11"/>
      <c r="S900" s="12"/>
      <c r="T900" s="12"/>
      <c r="V900" s="12"/>
    </row>
    <row r="901" spans="6:22" ht="14.25" customHeight="1">
      <c r="F901" s="11"/>
      <c r="G901" s="11"/>
      <c r="H901" s="11"/>
      <c r="I901" s="11"/>
      <c r="S901" s="12"/>
      <c r="T901" s="12"/>
      <c r="V901" s="12"/>
    </row>
    <row r="902" spans="6:22" ht="14.25" customHeight="1">
      <c r="F902" s="11"/>
      <c r="G902" s="11"/>
      <c r="H902" s="11"/>
      <c r="I902" s="11"/>
      <c r="S902" s="12"/>
      <c r="T902" s="12"/>
      <c r="V902" s="12"/>
    </row>
    <row r="903" spans="6:22" ht="14.25" customHeight="1">
      <c r="F903" s="11"/>
      <c r="G903" s="11"/>
      <c r="H903" s="11"/>
      <c r="I903" s="11"/>
      <c r="S903" s="12"/>
      <c r="T903" s="12"/>
      <c r="V903" s="12"/>
    </row>
    <row r="904" spans="6:22" ht="14.25" customHeight="1">
      <c r="F904" s="11"/>
      <c r="G904" s="11"/>
      <c r="H904" s="11"/>
      <c r="I904" s="11"/>
      <c r="S904" s="12"/>
      <c r="T904" s="12"/>
      <c r="V904" s="12"/>
    </row>
    <row r="905" spans="6:22" ht="14.25" customHeight="1">
      <c r="F905" s="11"/>
      <c r="G905" s="11"/>
      <c r="H905" s="11"/>
      <c r="I905" s="11"/>
      <c r="S905" s="12"/>
      <c r="T905" s="12"/>
      <c r="V905" s="12"/>
    </row>
    <row r="906" spans="6:22" ht="14.25" customHeight="1">
      <c r="F906" s="11"/>
      <c r="G906" s="11"/>
      <c r="H906" s="11"/>
      <c r="I906" s="11"/>
      <c r="S906" s="12"/>
      <c r="T906" s="12"/>
      <c r="V906" s="12"/>
    </row>
    <row r="907" spans="6:22" ht="14.25" customHeight="1">
      <c r="F907" s="11"/>
      <c r="G907" s="11"/>
      <c r="H907" s="11"/>
      <c r="I907" s="11"/>
      <c r="S907" s="12"/>
      <c r="T907" s="12"/>
      <c r="V907" s="12"/>
    </row>
    <row r="908" spans="6:22" ht="14.25" customHeight="1">
      <c r="F908" s="11"/>
      <c r="G908" s="11"/>
      <c r="H908" s="11"/>
      <c r="I908" s="11"/>
      <c r="S908" s="12"/>
      <c r="T908" s="12"/>
      <c r="V908" s="12"/>
    </row>
    <row r="909" spans="6:22" ht="14.25" customHeight="1">
      <c r="F909" s="11"/>
      <c r="G909" s="11"/>
      <c r="H909" s="11"/>
      <c r="I909" s="11"/>
      <c r="S909" s="12"/>
      <c r="T909" s="12"/>
      <c r="V909" s="12"/>
    </row>
    <row r="910" spans="6:22" ht="14.25" customHeight="1">
      <c r="F910" s="11"/>
      <c r="G910" s="11"/>
      <c r="H910" s="11"/>
      <c r="I910" s="11"/>
      <c r="S910" s="12"/>
      <c r="T910" s="12"/>
      <c r="V910" s="12"/>
    </row>
    <row r="911" spans="6:22" ht="14.25" customHeight="1">
      <c r="F911" s="11"/>
      <c r="G911" s="11"/>
      <c r="H911" s="11"/>
      <c r="I911" s="11"/>
      <c r="S911" s="12"/>
      <c r="T911" s="12"/>
      <c r="V911" s="12"/>
    </row>
    <row r="912" spans="6:22" ht="14.25" customHeight="1">
      <c r="F912" s="11"/>
      <c r="G912" s="11"/>
      <c r="H912" s="11"/>
      <c r="I912" s="11"/>
      <c r="S912" s="12"/>
      <c r="T912" s="12"/>
      <c r="V912" s="12"/>
    </row>
    <row r="913" spans="6:22" ht="14.25" customHeight="1">
      <c r="F913" s="11"/>
      <c r="G913" s="11"/>
      <c r="H913" s="11"/>
      <c r="I913" s="11"/>
      <c r="S913" s="12"/>
      <c r="T913" s="12"/>
      <c r="V913" s="12"/>
    </row>
    <row r="914" spans="6:22" ht="14.25" customHeight="1">
      <c r="F914" s="11"/>
      <c r="G914" s="11"/>
      <c r="H914" s="11"/>
      <c r="I914" s="11"/>
      <c r="S914" s="12"/>
      <c r="T914" s="12"/>
      <c r="V914" s="12"/>
    </row>
    <row r="915" spans="6:22" ht="14.25" customHeight="1">
      <c r="F915" s="11"/>
      <c r="G915" s="11"/>
      <c r="H915" s="11"/>
      <c r="I915" s="11"/>
      <c r="S915" s="12"/>
      <c r="T915" s="12"/>
      <c r="V915" s="12"/>
    </row>
    <row r="916" spans="6:22" ht="14.25" customHeight="1">
      <c r="F916" s="11"/>
      <c r="G916" s="11"/>
      <c r="H916" s="11"/>
      <c r="I916" s="11"/>
      <c r="S916" s="12"/>
      <c r="T916" s="12"/>
      <c r="V916" s="12"/>
    </row>
    <row r="917" spans="6:22" ht="14.25" customHeight="1">
      <c r="F917" s="11"/>
      <c r="G917" s="11"/>
      <c r="H917" s="11"/>
      <c r="I917" s="11"/>
      <c r="S917" s="12"/>
      <c r="T917" s="12"/>
      <c r="V917" s="12"/>
    </row>
    <row r="918" spans="6:22" ht="14.25" customHeight="1">
      <c r="F918" s="11"/>
      <c r="G918" s="11"/>
      <c r="H918" s="11"/>
      <c r="I918" s="11"/>
      <c r="S918" s="12"/>
      <c r="T918" s="12"/>
      <c r="V918" s="12"/>
    </row>
    <row r="919" spans="6:22" ht="14.25" customHeight="1">
      <c r="F919" s="11"/>
      <c r="G919" s="11"/>
      <c r="H919" s="11"/>
      <c r="I919" s="11"/>
      <c r="S919" s="12"/>
      <c r="T919" s="12"/>
      <c r="V919" s="12"/>
    </row>
    <row r="920" spans="6:22" ht="14.25" customHeight="1">
      <c r="F920" s="11"/>
      <c r="G920" s="11"/>
      <c r="H920" s="11"/>
      <c r="I920" s="11"/>
      <c r="S920" s="12"/>
      <c r="T920" s="12"/>
      <c r="V920" s="12"/>
    </row>
    <row r="921" spans="6:22" ht="14.25" customHeight="1">
      <c r="F921" s="11"/>
      <c r="G921" s="11"/>
      <c r="H921" s="11"/>
      <c r="I921" s="11"/>
      <c r="S921" s="12"/>
      <c r="T921" s="12"/>
      <c r="V921" s="12"/>
    </row>
    <row r="922" spans="6:22" ht="14.25" customHeight="1">
      <c r="F922" s="11"/>
      <c r="G922" s="11"/>
      <c r="H922" s="11"/>
      <c r="I922" s="11"/>
      <c r="S922" s="12"/>
      <c r="T922" s="12"/>
      <c r="V922" s="12"/>
    </row>
    <row r="923" spans="6:22" ht="14.25" customHeight="1">
      <c r="F923" s="11"/>
      <c r="G923" s="11"/>
      <c r="H923" s="11"/>
      <c r="I923" s="11"/>
      <c r="S923" s="12"/>
      <c r="T923" s="12"/>
      <c r="V923" s="12"/>
    </row>
    <row r="924" spans="6:22" ht="14.25" customHeight="1">
      <c r="F924" s="11"/>
      <c r="G924" s="11"/>
      <c r="H924" s="11"/>
      <c r="I924" s="11"/>
      <c r="S924" s="12"/>
      <c r="T924" s="12"/>
      <c r="V924" s="12"/>
    </row>
    <row r="925" spans="6:22" ht="14.25" customHeight="1">
      <c r="F925" s="11"/>
      <c r="G925" s="11"/>
      <c r="H925" s="11"/>
      <c r="I925" s="11"/>
      <c r="S925" s="12"/>
      <c r="T925" s="12"/>
      <c r="V925" s="12"/>
    </row>
    <row r="926" spans="6:22" ht="14.25" customHeight="1">
      <c r="F926" s="11"/>
      <c r="G926" s="11"/>
      <c r="H926" s="11"/>
      <c r="I926" s="11"/>
      <c r="S926" s="12"/>
      <c r="T926" s="12"/>
      <c r="V926" s="12"/>
    </row>
    <row r="927" spans="6:22" ht="14.25" customHeight="1">
      <c r="F927" s="11"/>
      <c r="G927" s="11"/>
      <c r="H927" s="11"/>
      <c r="I927" s="11"/>
      <c r="S927" s="12"/>
      <c r="T927" s="12"/>
      <c r="V927" s="12"/>
    </row>
    <row r="928" spans="6:22" ht="14.25" customHeight="1">
      <c r="F928" s="11"/>
      <c r="G928" s="11"/>
      <c r="H928" s="11"/>
      <c r="I928" s="11"/>
      <c r="S928" s="12"/>
      <c r="T928" s="12"/>
      <c r="V928" s="12"/>
    </row>
    <row r="929" spans="6:22" ht="14.25" customHeight="1">
      <c r="F929" s="11"/>
      <c r="G929" s="11"/>
      <c r="H929" s="11"/>
      <c r="I929" s="11"/>
      <c r="S929" s="12"/>
      <c r="T929" s="12"/>
      <c r="V929" s="12"/>
    </row>
    <row r="930" spans="6:22" ht="14.25" customHeight="1">
      <c r="F930" s="11"/>
      <c r="G930" s="11"/>
      <c r="H930" s="11"/>
      <c r="I930" s="11"/>
      <c r="S930" s="12"/>
      <c r="T930" s="12"/>
      <c r="V930" s="12"/>
    </row>
    <row r="931" spans="6:22" ht="14.25" customHeight="1">
      <c r="F931" s="11"/>
      <c r="G931" s="11"/>
      <c r="H931" s="11"/>
      <c r="I931" s="11"/>
      <c r="S931" s="12"/>
      <c r="T931" s="12"/>
      <c r="V931" s="12"/>
    </row>
    <row r="932" spans="6:22" ht="14.25" customHeight="1">
      <c r="F932" s="11"/>
      <c r="G932" s="11"/>
      <c r="H932" s="11"/>
      <c r="I932" s="11"/>
      <c r="S932" s="12"/>
      <c r="T932" s="12"/>
      <c r="V932" s="12"/>
    </row>
    <row r="933" spans="6:22" ht="14.25" customHeight="1">
      <c r="F933" s="11"/>
      <c r="G933" s="11"/>
      <c r="H933" s="11"/>
      <c r="I933" s="11"/>
      <c r="S933" s="12"/>
      <c r="T933" s="12"/>
      <c r="V933" s="12"/>
    </row>
    <row r="934" spans="6:22" ht="14.25" customHeight="1">
      <c r="F934" s="11"/>
      <c r="G934" s="11"/>
      <c r="H934" s="11"/>
      <c r="I934" s="11"/>
      <c r="S934" s="12"/>
      <c r="T934" s="12"/>
      <c r="V934" s="12"/>
    </row>
    <row r="935" spans="6:22" ht="14.25" customHeight="1">
      <c r="F935" s="11"/>
      <c r="G935" s="11"/>
      <c r="H935" s="11"/>
      <c r="I935" s="11"/>
      <c r="S935" s="12"/>
      <c r="T935" s="12"/>
      <c r="V935" s="12"/>
    </row>
    <row r="936" spans="6:22" ht="14.25" customHeight="1">
      <c r="F936" s="11"/>
      <c r="G936" s="11"/>
      <c r="H936" s="11"/>
      <c r="I936" s="11"/>
      <c r="S936" s="12"/>
      <c r="T936" s="12"/>
      <c r="V936" s="12"/>
    </row>
    <row r="937" spans="6:22" ht="14.25" customHeight="1">
      <c r="F937" s="11"/>
      <c r="G937" s="11"/>
      <c r="H937" s="11"/>
      <c r="I937" s="11"/>
      <c r="S937" s="12"/>
      <c r="T937" s="12"/>
      <c r="V937" s="12"/>
    </row>
    <row r="938" spans="6:22" ht="14.25" customHeight="1">
      <c r="F938" s="11"/>
      <c r="G938" s="11"/>
      <c r="H938" s="11"/>
      <c r="I938" s="11"/>
      <c r="S938" s="12"/>
      <c r="T938" s="12"/>
      <c r="V938" s="12"/>
    </row>
    <row r="939" spans="6:22" ht="14.25" customHeight="1">
      <c r="F939" s="11"/>
      <c r="G939" s="11"/>
      <c r="H939" s="11"/>
      <c r="I939" s="11"/>
      <c r="S939" s="12"/>
      <c r="T939" s="12"/>
      <c r="V939" s="12"/>
    </row>
    <row r="940" spans="6:22" ht="14.25" customHeight="1">
      <c r="F940" s="11"/>
      <c r="G940" s="11"/>
      <c r="H940" s="11"/>
      <c r="I940" s="11"/>
      <c r="S940" s="12"/>
      <c r="T940" s="12"/>
      <c r="V940" s="12"/>
    </row>
    <row r="941" spans="6:22" ht="14.25" customHeight="1">
      <c r="F941" s="11"/>
      <c r="G941" s="11"/>
      <c r="H941" s="11"/>
      <c r="I941" s="11"/>
      <c r="S941" s="12"/>
      <c r="T941" s="12"/>
      <c r="V941" s="12"/>
    </row>
    <row r="942" spans="6:22" ht="14.25" customHeight="1">
      <c r="F942" s="11"/>
      <c r="G942" s="11"/>
      <c r="H942" s="11"/>
      <c r="I942" s="11"/>
      <c r="S942" s="12"/>
      <c r="T942" s="12"/>
      <c r="V942" s="12"/>
    </row>
    <row r="943" spans="6:22" ht="14.25" customHeight="1">
      <c r="F943" s="11"/>
      <c r="G943" s="11"/>
      <c r="H943" s="11"/>
      <c r="I943" s="11"/>
      <c r="S943" s="12"/>
      <c r="T943" s="12"/>
      <c r="V943" s="12"/>
    </row>
    <row r="944" spans="6:22" ht="14.25" customHeight="1">
      <c r="F944" s="11"/>
      <c r="G944" s="11"/>
      <c r="H944" s="11"/>
      <c r="I944" s="11"/>
      <c r="S944" s="12"/>
      <c r="T944" s="12"/>
      <c r="V944" s="12"/>
    </row>
    <row r="945" spans="6:22" ht="14.25" customHeight="1">
      <c r="F945" s="11"/>
      <c r="G945" s="11"/>
      <c r="H945" s="11"/>
      <c r="I945" s="11"/>
      <c r="S945" s="12"/>
      <c r="T945" s="12"/>
      <c r="V945" s="12"/>
    </row>
    <row r="946" spans="6:22" ht="14.25" customHeight="1">
      <c r="F946" s="11"/>
      <c r="G946" s="11"/>
      <c r="H946" s="11"/>
      <c r="I946" s="11"/>
      <c r="S946" s="12"/>
      <c r="T946" s="12"/>
      <c r="V946" s="12"/>
    </row>
    <row r="947" spans="6:22" ht="14.25" customHeight="1">
      <c r="F947" s="11"/>
      <c r="G947" s="11"/>
      <c r="H947" s="11"/>
      <c r="I947" s="11"/>
      <c r="S947" s="12"/>
      <c r="T947" s="12"/>
      <c r="V947" s="12"/>
    </row>
    <row r="948" spans="6:22" ht="14.25" customHeight="1">
      <c r="F948" s="11"/>
      <c r="G948" s="11"/>
      <c r="H948" s="11"/>
      <c r="I948" s="11"/>
      <c r="S948" s="12"/>
      <c r="T948" s="12"/>
      <c r="V948" s="12"/>
    </row>
    <row r="949" spans="6:22" ht="14.25" customHeight="1">
      <c r="F949" s="11"/>
      <c r="G949" s="11"/>
      <c r="H949" s="11"/>
      <c r="I949" s="11"/>
      <c r="S949" s="12"/>
      <c r="T949" s="12"/>
      <c r="V949" s="12"/>
    </row>
    <row r="950" spans="6:22" ht="14.25" customHeight="1">
      <c r="F950" s="11"/>
      <c r="G950" s="11"/>
      <c r="H950" s="11"/>
      <c r="I950" s="11"/>
      <c r="S950" s="12"/>
      <c r="T950" s="12"/>
      <c r="V950" s="12"/>
    </row>
    <row r="951" spans="6:22" ht="14.25" customHeight="1">
      <c r="F951" s="11"/>
      <c r="G951" s="11"/>
      <c r="H951" s="11"/>
      <c r="I951" s="11"/>
      <c r="S951" s="12"/>
      <c r="T951" s="12"/>
      <c r="V951" s="12"/>
    </row>
    <row r="952" spans="6:22" ht="14.25" customHeight="1">
      <c r="F952" s="11"/>
      <c r="G952" s="11"/>
      <c r="H952" s="11"/>
      <c r="I952" s="11"/>
      <c r="S952" s="12"/>
      <c r="T952" s="12"/>
      <c r="V952" s="12"/>
    </row>
    <row r="953" spans="6:22" ht="14.25" customHeight="1">
      <c r="F953" s="11"/>
      <c r="G953" s="11"/>
      <c r="H953" s="11"/>
      <c r="I953" s="11"/>
      <c r="S953" s="12"/>
      <c r="T953" s="12"/>
      <c r="V953" s="12"/>
    </row>
    <row r="954" spans="6:22" ht="14.25" customHeight="1">
      <c r="F954" s="11"/>
      <c r="G954" s="11"/>
      <c r="H954" s="11"/>
      <c r="I954" s="11"/>
      <c r="S954" s="12"/>
      <c r="T954" s="12"/>
      <c r="V954" s="12"/>
    </row>
    <row r="955" spans="6:22" ht="14.25" customHeight="1">
      <c r="F955" s="11"/>
      <c r="G955" s="11"/>
      <c r="H955" s="11"/>
      <c r="I955" s="11"/>
      <c r="S955" s="12"/>
      <c r="T955" s="12"/>
      <c r="V955" s="12"/>
    </row>
    <row r="956" spans="6:22" ht="14.25" customHeight="1">
      <c r="F956" s="11"/>
      <c r="G956" s="11"/>
      <c r="H956" s="11"/>
      <c r="I956" s="11"/>
      <c r="S956" s="12"/>
      <c r="T956" s="12"/>
      <c r="V956" s="12"/>
    </row>
    <row r="957" spans="6:22" ht="14.25" customHeight="1">
      <c r="F957" s="11"/>
      <c r="G957" s="11"/>
      <c r="H957" s="11"/>
      <c r="I957" s="11"/>
      <c r="S957" s="12"/>
      <c r="T957" s="12"/>
      <c r="V957" s="12"/>
    </row>
    <row r="958" spans="6:22" ht="14.25" customHeight="1">
      <c r="F958" s="11"/>
      <c r="G958" s="11"/>
      <c r="H958" s="11"/>
      <c r="I958" s="11"/>
      <c r="S958" s="12"/>
      <c r="T958" s="12"/>
      <c r="V958" s="12"/>
    </row>
    <row r="959" spans="6:22" ht="14.25" customHeight="1">
      <c r="F959" s="11"/>
      <c r="G959" s="11"/>
      <c r="H959" s="11"/>
      <c r="I959" s="11"/>
      <c r="S959" s="12"/>
      <c r="T959" s="12"/>
      <c r="V959" s="12"/>
    </row>
    <row r="960" spans="6:22" ht="14.25" customHeight="1">
      <c r="F960" s="11"/>
      <c r="G960" s="11"/>
      <c r="H960" s="11"/>
      <c r="I960" s="11"/>
      <c r="S960" s="12"/>
      <c r="T960" s="12"/>
      <c r="V960" s="12"/>
    </row>
    <row r="961" spans="6:22" ht="14.25" customHeight="1">
      <c r="F961" s="11"/>
      <c r="G961" s="11"/>
      <c r="H961" s="11"/>
      <c r="I961" s="11"/>
      <c r="S961" s="12"/>
      <c r="T961" s="12"/>
      <c r="V961" s="12"/>
    </row>
    <row r="962" spans="6:22" ht="14.25" customHeight="1">
      <c r="F962" s="11"/>
      <c r="G962" s="11"/>
      <c r="H962" s="11"/>
      <c r="I962" s="11"/>
      <c r="S962" s="12"/>
      <c r="T962" s="12"/>
      <c r="V962" s="12"/>
    </row>
    <row r="963" spans="6:22" ht="14.25" customHeight="1">
      <c r="F963" s="11"/>
      <c r="G963" s="11"/>
      <c r="H963" s="11"/>
      <c r="I963" s="11"/>
      <c r="S963" s="12"/>
      <c r="T963" s="12"/>
      <c r="V963" s="12"/>
    </row>
    <row r="964" spans="6:22" ht="14.25" customHeight="1">
      <c r="F964" s="11"/>
      <c r="G964" s="11"/>
      <c r="H964" s="11"/>
      <c r="I964" s="11"/>
      <c r="S964" s="12"/>
      <c r="T964" s="12"/>
      <c r="V964" s="12"/>
    </row>
  </sheetData>
  <printOptions gridLines="1"/>
  <pageMargins left="0.7" right="0.7" top="0.75" bottom="0.75" header="0" footer="0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1"/>
  <sheetViews>
    <sheetView workbookViewId="0"/>
  </sheetViews>
  <sheetFormatPr defaultColWidth="14.42578125" defaultRowHeight="15" customHeight="1"/>
  <cols>
    <col min="2" max="2" width="35.85546875" customWidth="1"/>
  </cols>
  <sheetData>
    <row r="1" spans="1:26">
      <c r="A1" s="1" t="s">
        <v>17</v>
      </c>
      <c r="B1" s="2"/>
      <c r="C1" s="14"/>
      <c r="D1" s="1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3" t="s">
        <v>20</v>
      </c>
      <c r="B2" s="2"/>
      <c r="C2" s="14"/>
      <c r="D2" s="14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16"/>
      <c r="B3" s="16"/>
      <c r="C3" s="16"/>
      <c r="D3" s="16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>
      <c r="A4" s="16"/>
      <c r="B4" s="16"/>
      <c r="C4" s="16"/>
      <c r="D4" s="22"/>
      <c r="E4" s="379" t="s">
        <v>25</v>
      </c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1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>
      <c r="A6" s="16"/>
      <c r="B6" s="16"/>
      <c r="C6" s="16"/>
      <c r="D6" s="16"/>
      <c r="E6" s="26" t="s">
        <v>28</v>
      </c>
      <c r="F6" s="26" t="s">
        <v>32</v>
      </c>
      <c r="G6" s="26" t="s">
        <v>33</v>
      </c>
      <c r="H6" s="26" t="s">
        <v>34</v>
      </c>
      <c r="I6" s="26" t="s">
        <v>35</v>
      </c>
      <c r="J6" s="26" t="s">
        <v>36</v>
      </c>
      <c r="K6" s="26" t="s">
        <v>37</v>
      </c>
      <c r="L6" s="26" t="s">
        <v>38</v>
      </c>
      <c r="M6" s="26" t="s">
        <v>39</v>
      </c>
      <c r="N6" s="26" t="s">
        <v>40</v>
      </c>
      <c r="O6" s="26" t="s">
        <v>41</v>
      </c>
      <c r="P6" s="26" t="s">
        <v>42</v>
      </c>
      <c r="Q6" s="27" t="s">
        <v>43</v>
      </c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6"/>
      <c r="B7" s="16"/>
      <c r="C7" s="16"/>
      <c r="D7" s="16"/>
      <c r="E7" s="28" t="s">
        <v>44</v>
      </c>
      <c r="F7" s="28" t="s">
        <v>44</v>
      </c>
      <c r="G7" s="28" t="s">
        <v>44</v>
      </c>
      <c r="H7" s="28" t="s">
        <v>44</v>
      </c>
      <c r="I7" s="28" t="s">
        <v>44</v>
      </c>
      <c r="J7" s="28" t="s">
        <v>44</v>
      </c>
      <c r="K7" s="28" t="s">
        <v>44</v>
      </c>
      <c r="L7" s="28" t="s">
        <v>44</v>
      </c>
      <c r="M7" s="28" t="s">
        <v>44</v>
      </c>
      <c r="N7" s="28" t="s">
        <v>44</v>
      </c>
      <c r="O7" s="28" t="s">
        <v>44</v>
      </c>
      <c r="P7" s="28" t="s">
        <v>44</v>
      </c>
      <c r="Q7" s="29" t="s">
        <v>44</v>
      </c>
      <c r="R7" s="16"/>
      <c r="S7" s="16"/>
      <c r="T7" s="16"/>
      <c r="U7" s="16"/>
      <c r="V7" s="16"/>
      <c r="W7" s="16"/>
      <c r="X7" s="16"/>
      <c r="Y7" s="16"/>
      <c r="Z7" s="16"/>
    </row>
    <row r="8" spans="1:26">
      <c r="A8" s="16"/>
      <c r="B8" s="16"/>
      <c r="C8" s="31" t="s">
        <v>45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39"/>
      <c r="R8" s="16"/>
      <c r="S8" s="16"/>
      <c r="T8" s="16"/>
      <c r="U8" s="16"/>
      <c r="V8" s="16"/>
      <c r="W8" s="16"/>
      <c r="X8" s="16"/>
      <c r="Y8" s="16"/>
      <c r="Z8" s="16"/>
    </row>
    <row r="9" spans="1:26">
      <c r="A9" s="16"/>
      <c r="B9" s="19"/>
      <c r="C9" s="16"/>
      <c r="D9" s="16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39"/>
      <c r="R9" s="16"/>
      <c r="S9" s="16"/>
      <c r="T9" s="16"/>
      <c r="U9" s="16"/>
      <c r="V9" s="16"/>
      <c r="W9" s="16"/>
      <c r="X9" s="16"/>
      <c r="Y9" s="16"/>
      <c r="Z9" s="16"/>
    </row>
    <row r="10" spans="1:26">
      <c r="A10" s="22"/>
      <c r="B10" s="46" t="s">
        <v>14</v>
      </c>
      <c r="C10" s="16"/>
      <c r="D10" s="16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7"/>
      <c r="R10" s="16"/>
      <c r="S10" s="16"/>
      <c r="T10" s="16"/>
      <c r="U10" s="16"/>
      <c r="V10" s="16"/>
      <c r="W10" s="16"/>
      <c r="X10" s="16"/>
      <c r="Y10" s="16"/>
      <c r="Z10" s="16"/>
    </row>
    <row r="11" spans="1:26">
      <c r="A11" s="16"/>
      <c r="B11" s="16"/>
      <c r="C11" s="16"/>
      <c r="D11" s="16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7"/>
      <c r="R11" s="16"/>
      <c r="S11" s="16"/>
      <c r="T11" s="16"/>
      <c r="U11" s="16"/>
      <c r="V11" s="16"/>
      <c r="W11" s="16"/>
      <c r="X11" s="16"/>
      <c r="Y11" s="16"/>
      <c r="Z11" s="16"/>
    </row>
    <row r="12" spans="1:26">
      <c r="A12" s="16"/>
      <c r="B12" s="16" t="s">
        <v>15</v>
      </c>
      <c r="C12" s="16"/>
      <c r="D12" s="16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7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16"/>
      <c r="B13" s="16" t="s">
        <v>67</v>
      </c>
      <c r="C13" s="57">
        <f>'MSE Middle High Rev&amp;Exp'!F39</f>
        <v>0</v>
      </c>
      <c r="D13" s="57"/>
      <c r="E13" s="57"/>
      <c r="F13" s="57">
        <f t="shared" ref="F13:N13" si="0">$C13/10</f>
        <v>0</v>
      </c>
      <c r="G13" s="57">
        <f t="shared" si="0"/>
        <v>0</v>
      </c>
      <c r="H13" s="57">
        <f t="shared" si="0"/>
        <v>0</v>
      </c>
      <c r="I13" s="57">
        <f t="shared" si="0"/>
        <v>0</v>
      </c>
      <c r="J13" s="57">
        <f t="shared" si="0"/>
        <v>0</v>
      </c>
      <c r="K13" s="57">
        <f t="shared" si="0"/>
        <v>0</v>
      </c>
      <c r="L13" s="57">
        <f t="shared" si="0"/>
        <v>0</v>
      </c>
      <c r="M13" s="57">
        <f t="shared" si="0"/>
        <v>0</v>
      </c>
      <c r="N13" s="57">
        <f t="shared" si="0"/>
        <v>0</v>
      </c>
      <c r="O13" s="57"/>
      <c r="P13" s="57">
        <f t="shared" ref="P13:P15" si="1">$C13/10</f>
        <v>0</v>
      </c>
      <c r="Q13" s="58">
        <f t="shared" ref="Q13:Q15" si="2">SUM(E13:P13)</f>
        <v>0</v>
      </c>
      <c r="R13" s="16"/>
      <c r="S13" s="16"/>
      <c r="T13" s="16"/>
      <c r="U13" s="16"/>
      <c r="V13" s="16"/>
      <c r="W13" s="16"/>
      <c r="X13" s="16"/>
      <c r="Y13" s="16"/>
      <c r="Z13" s="16"/>
    </row>
    <row r="14" spans="1:26">
      <c r="A14" s="16"/>
      <c r="B14" s="16" t="s">
        <v>74</v>
      </c>
      <c r="C14" s="57">
        <f>'MSE Middle High Rev&amp;Exp'!F40</f>
        <v>0</v>
      </c>
      <c r="D14" s="57"/>
      <c r="E14" s="57"/>
      <c r="F14" s="57">
        <f t="shared" ref="F14:N14" si="3">$C14/10</f>
        <v>0</v>
      </c>
      <c r="G14" s="57">
        <f t="shared" si="3"/>
        <v>0</v>
      </c>
      <c r="H14" s="57">
        <f t="shared" si="3"/>
        <v>0</v>
      </c>
      <c r="I14" s="57">
        <f t="shared" si="3"/>
        <v>0</v>
      </c>
      <c r="J14" s="57">
        <f t="shared" si="3"/>
        <v>0</v>
      </c>
      <c r="K14" s="57">
        <f t="shared" si="3"/>
        <v>0</v>
      </c>
      <c r="L14" s="57">
        <f t="shared" si="3"/>
        <v>0</v>
      </c>
      <c r="M14" s="57">
        <f t="shared" si="3"/>
        <v>0</v>
      </c>
      <c r="N14" s="57">
        <f t="shared" si="3"/>
        <v>0</v>
      </c>
      <c r="O14" s="57"/>
      <c r="P14" s="57">
        <f t="shared" si="1"/>
        <v>0</v>
      </c>
      <c r="Q14" s="58">
        <f t="shared" si="2"/>
        <v>0</v>
      </c>
      <c r="R14" s="16"/>
      <c r="S14" s="16"/>
      <c r="T14" s="16"/>
      <c r="U14" s="16"/>
      <c r="V14" s="16"/>
      <c r="W14" s="16"/>
      <c r="X14" s="16"/>
      <c r="Y14" s="16"/>
      <c r="Z14" s="16"/>
    </row>
    <row r="15" spans="1:26">
      <c r="A15" s="16"/>
      <c r="B15" s="16" t="s">
        <v>75</v>
      </c>
      <c r="C15" s="57">
        <f>'MSE Middle High Rev&amp;Exp'!F41</f>
        <v>0</v>
      </c>
      <c r="D15" s="57"/>
      <c r="E15" s="57"/>
      <c r="F15" s="57">
        <f t="shared" ref="F15:N15" si="4">$C15/10</f>
        <v>0</v>
      </c>
      <c r="G15" s="57">
        <f t="shared" si="4"/>
        <v>0</v>
      </c>
      <c r="H15" s="57">
        <f t="shared" si="4"/>
        <v>0</v>
      </c>
      <c r="I15" s="57">
        <f t="shared" si="4"/>
        <v>0</v>
      </c>
      <c r="J15" s="57">
        <f t="shared" si="4"/>
        <v>0</v>
      </c>
      <c r="K15" s="57">
        <f t="shared" si="4"/>
        <v>0</v>
      </c>
      <c r="L15" s="57">
        <f t="shared" si="4"/>
        <v>0</v>
      </c>
      <c r="M15" s="57">
        <f t="shared" si="4"/>
        <v>0</v>
      </c>
      <c r="N15" s="57">
        <f t="shared" si="4"/>
        <v>0</v>
      </c>
      <c r="O15" s="57"/>
      <c r="P15" s="57">
        <f t="shared" si="1"/>
        <v>0</v>
      </c>
      <c r="Q15" s="58">
        <f t="shared" si="2"/>
        <v>0</v>
      </c>
      <c r="R15" s="16"/>
      <c r="S15" s="16"/>
      <c r="T15" s="16"/>
      <c r="U15" s="16"/>
      <c r="V15" s="16"/>
      <c r="W15" s="16"/>
      <c r="X15" s="16"/>
      <c r="Y15" s="16"/>
      <c r="Z15" s="16"/>
    </row>
    <row r="16" spans="1:26">
      <c r="A16" s="16"/>
      <c r="B16" s="59" t="s">
        <v>76</v>
      </c>
      <c r="C16" s="60">
        <f>SUM(C13:C15)</f>
        <v>0</v>
      </c>
      <c r="D16" s="60"/>
      <c r="E16" s="60">
        <f t="shared" ref="E16:Q16" si="5">SUM(E13:E15)</f>
        <v>0</v>
      </c>
      <c r="F16" s="60">
        <f t="shared" si="5"/>
        <v>0</v>
      </c>
      <c r="G16" s="60">
        <f t="shared" si="5"/>
        <v>0</v>
      </c>
      <c r="H16" s="60">
        <f t="shared" si="5"/>
        <v>0</v>
      </c>
      <c r="I16" s="60">
        <f t="shared" si="5"/>
        <v>0</v>
      </c>
      <c r="J16" s="60">
        <f t="shared" si="5"/>
        <v>0</v>
      </c>
      <c r="K16" s="60">
        <f t="shared" si="5"/>
        <v>0</v>
      </c>
      <c r="L16" s="60">
        <f t="shared" si="5"/>
        <v>0</v>
      </c>
      <c r="M16" s="60">
        <f t="shared" si="5"/>
        <v>0</v>
      </c>
      <c r="N16" s="60">
        <f t="shared" si="5"/>
        <v>0</v>
      </c>
      <c r="O16" s="60">
        <f t="shared" si="5"/>
        <v>0</v>
      </c>
      <c r="P16" s="60">
        <f t="shared" si="5"/>
        <v>0</v>
      </c>
      <c r="Q16" s="61">
        <f t="shared" si="5"/>
        <v>0</v>
      </c>
      <c r="R16" s="16"/>
      <c r="S16" s="16"/>
      <c r="T16" s="16"/>
      <c r="U16" s="16"/>
      <c r="V16" s="16"/>
      <c r="W16" s="16"/>
      <c r="X16" s="16"/>
      <c r="Y16" s="16"/>
      <c r="Z16" s="16"/>
    </row>
    <row r="17" spans="1:26">
      <c r="A17" s="16"/>
      <c r="B17" s="1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R17" s="16"/>
      <c r="S17" s="16"/>
      <c r="T17" s="16"/>
      <c r="U17" s="16"/>
      <c r="V17" s="16"/>
      <c r="W17" s="16"/>
      <c r="X17" s="16"/>
      <c r="Y17" s="16"/>
      <c r="Z17" s="16"/>
    </row>
    <row r="18" spans="1:26">
      <c r="A18" s="16"/>
      <c r="B18" s="16" t="s">
        <v>18</v>
      </c>
      <c r="C18" s="57">
        <f>'MSE Middle High Rev&amp;Exp'!F44</f>
        <v>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8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16"/>
      <c r="B19" s="1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16"/>
      <c r="B20" s="16" t="s">
        <v>22</v>
      </c>
      <c r="C20" s="57">
        <f>'MSE Middle High Rev&amp;Exp'!F46</f>
        <v>0</v>
      </c>
      <c r="D20" s="57"/>
      <c r="E20" s="57">
        <f t="shared" ref="E20:P20" si="6">$C20/12</f>
        <v>0</v>
      </c>
      <c r="F20" s="57">
        <f t="shared" si="6"/>
        <v>0</v>
      </c>
      <c r="G20" s="57">
        <f t="shared" si="6"/>
        <v>0</v>
      </c>
      <c r="H20" s="57">
        <f t="shared" si="6"/>
        <v>0</v>
      </c>
      <c r="I20" s="57">
        <f t="shared" si="6"/>
        <v>0</v>
      </c>
      <c r="J20" s="57">
        <f t="shared" si="6"/>
        <v>0</v>
      </c>
      <c r="K20" s="57">
        <f t="shared" si="6"/>
        <v>0</v>
      </c>
      <c r="L20" s="57">
        <f t="shared" si="6"/>
        <v>0</v>
      </c>
      <c r="M20" s="57">
        <f t="shared" si="6"/>
        <v>0</v>
      </c>
      <c r="N20" s="57">
        <f t="shared" si="6"/>
        <v>0</v>
      </c>
      <c r="O20" s="57">
        <f t="shared" si="6"/>
        <v>0</v>
      </c>
      <c r="P20" s="57">
        <f t="shared" si="6"/>
        <v>0</v>
      </c>
      <c r="Q20" s="58">
        <f>SUM(E20:P20)</f>
        <v>0</v>
      </c>
      <c r="R20" s="16"/>
      <c r="S20" s="16"/>
      <c r="T20" s="16"/>
      <c r="U20" s="16"/>
      <c r="V20" s="16"/>
      <c r="W20" s="16"/>
      <c r="X20" s="16"/>
      <c r="Y20" s="16"/>
      <c r="Z20" s="16"/>
    </row>
    <row r="21" spans="1:26">
      <c r="A21" s="16"/>
      <c r="B21" s="1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16"/>
      <c r="S21" s="16"/>
      <c r="T21" s="16"/>
      <c r="U21" s="16"/>
      <c r="V21" s="16"/>
      <c r="W21" s="16"/>
      <c r="X21" s="16"/>
      <c r="Y21" s="16"/>
      <c r="Z21" s="16"/>
    </row>
    <row r="22" spans="1:26">
      <c r="A22" s="16"/>
      <c r="B22" s="16" t="s">
        <v>27</v>
      </c>
      <c r="C22" s="57">
        <f>'MSE Middle High Rev&amp;Exp'!F48</f>
        <v>0</v>
      </c>
      <c r="D22" s="57"/>
      <c r="E22" s="57">
        <f t="shared" ref="E22:P22" si="7">$C22/12</f>
        <v>0</v>
      </c>
      <c r="F22" s="57">
        <f t="shared" si="7"/>
        <v>0</v>
      </c>
      <c r="G22" s="57">
        <f t="shared" si="7"/>
        <v>0</v>
      </c>
      <c r="H22" s="57">
        <f t="shared" si="7"/>
        <v>0</v>
      </c>
      <c r="I22" s="57">
        <f t="shared" si="7"/>
        <v>0</v>
      </c>
      <c r="J22" s="57">
        <f t="shared" si="7"/>
        <v>0</v>
      </c>
      <c r="K22" s="57">
        <f t="shared" si="7"/>
        <v>0</v>
      </c>
      <c r="L22" s="57">
        <f t="shared" si="7"/>
        <v>0</v>
      </c>
      <c r="M22" s="57">
        <f t="shared" si="7"/>
        <v>0</v>
      </c>
      <c r="N22" s="57">
        <f t="shared" si="7"/>
        <v>0</v>
      </c>
      <c r="O22" s="57">
        <f t="shared" si="7"/>
        <v>0</v>
      </c>
      <c r="P22" s="57">
        <f t="shared" si="7"/>
        <v>0</v>
      </c>
      <c r="Q22" s="58">
        <f>SUM(E22:P22)</f>
        <v>0</v>
      </c>
      <c r="R22" s="16"/>
      <c r="S22" s="16"/>
      <c r="T22" s="16"/>
      <c r="U22" s="16"/>
      <c r="V22" s="16"/>
      <c r="W22" s="16"/>
      <c r="X22" s="16"/>
      <c r="Y22" s="16"/>
      <c r="Z22" s="16"/>
    </row>
    <row r="23" spans="1:26">
      <c r="A23" s="16"/>
      <c r="B23" s="1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8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16"/>
      <c r="B24" s="16" t="s">
        <v>46</v>
      </c>
      <c r="C24" s="57">
        <f>'MSE Middle High Rev&amp;Exp'!F50</f>
        <v>0</v>
      </c>
      <c r="D24" s="57"/>
      <c r="E24" s="57">
        <f t="shared" ref="E24:P24" si="8">$C24/12</f>
        <v>0</v>
      </c>
      <c r="F24" s="57">
        <f t="shared" si="8"/>
        <v>0</v>
      </c>
      <c r="G24" s="57">
        <f t="shared" si="8"/>
        <v>0</v>
      </c>
      <c r="H24" s="57">
        <f t="shared" si="8"/>
        <v>0</v>
      </c>
      <c r="I24" s="57">
        <f t="shared" si="8"/>
        <v>0</v>
      </c>
      <c r="J24" s="57">
        <f t="shared" si="8"/>
        <v>0</v>
      </c>
      <c r="K24" s="57">
        <f t="shared" si="8"/>
        <v>0</v>
      </c>
      <c r="L24" s="57">
        <f t="shared" si="8"/>
        <v>0</v>
      </c>
      <c r="M24" s="57">
        <f t="shared" si="8"/>
        <v>0</v>
      </c>
      <c r="N24" s="57">
        <f t="shared" si="8"/>
        <v>0</v>
      </c>
      <c r="O24" s="57">
        <f t="shared" si="8"/>
        <v>0</v>
      </c>
      <c r="P24" s="57">
        <f t="shared" si="8"/>
        <v>0</v>
      </c>
      <c r="Q24" s="58">
        <f>SUM(E24:P24)</f>
        <v>0</v>
      </c>
      <c r="R24" s="16"/>
      <c r="S24" s="16"/>
      <c r="T24" s="16"/>
      <c r="U24" s="16"/>
      <c r="V24" s="16"/>
      <c r="W24" s="16"/>
      <c r="X24" s="16"/>
      <c r="Y24" s="16"/>
      <c r="Z24" s="16"/>
    </row>
    <row r="25" spans="1:26">
      <c r="A25" s="16"/>
      <c r="B25" s="1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8"/>
      <c r="R25" s="16"/>
      <c r="S25" s="16"/>
      <c r="T25" s="16"/>
      <c r="U25" s="16"/>
      <c r="V25" s="16"/>
      <c r="W25" s="16"/>
      <c r="X25" s="16"/>
      <c r="Y25" s="16"/>
      <c r="Z25" s="16"/>
    </row>
    <row r="26" spans="1:26">
      <c r="A26" s="16"/>
      <c r="B26" s="16" t="s">
        <v>48</v>
      </c>
      <c r="C26" s="57">
        <f>'MSE Middle High Rev&amp;Exp'!F52</f>
        <v>0</v>
      </c>
      <c r="D26" s="57"/>
      <c r="E26" s="57">
        <f t="shared" ref="E26:P26" si="9">$C26/12</f>
        <v>0</v>
      </c>
      <c r="F26" s="57">
        <f t="shared" si="9"/>
        <v>0</v>
      </c>
      <c r="G26" s="57">
        <f t="shared" si="9"/>
        <v>0</v>
      </c>
      <c r="H26" s="57">
        <f t="shared" si="9"/>
        <v>0</v>
      </c>
      <c r="I26" s="57">
        <f t="shared" si="9"/>
        <v>0</v>
      </c>
      <c r="J26" s="57">
        <f t="shared" si="9"/>
        <v>0</v>
      </c>
      <c r="K26" s="57">
        <f t="shared" si="9"/>
        <v>0</v>
      </c>
      <c r="L26" s="57">
        <f t="shared" si="9"/>
        <v>0</v>
      </c>
      <c r="M26" s="57">
        <f t="shared" si="9"/>
        <v>0</v>
      </c>
      <c r="N26" s="57">
        <f t="shared" si="9"/>
        <v>0</v>
      </c>
      <c r="O26" s="57">
        <f t="shared" si="9"/>
        <v>0</v>
      </c>
      <c r="P26" s="57">
        <f t="shared" si="9"/>
        <v>0</v>
      </c>
      <c r="Q26" s="58">
        <f>SUM(E26:P26)</f>
        <v>0</v>
      </c>
      <c r="R26" s="16"/>
      <c r="S26" s="16"/>
      <c r="T26" s="16"/>
      <c r="U26" s="16"/>
      <c r="V26" s="16"/>
      <c r="W26" s="16"/>
      <c r="X26" s="16"/>
      <c r="Y26" s="16"/>
      <c r="Z26" s="16"/>
    </row>
    <row r="27" spans="1:26">
      <c r="A27" s="16"/>
      <c r="B27" s="1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R27" s="16"/>
      <c r="S27" s="16"/>
      <c r="T27" s="16"/>
      <c r="U27" s="16"/>
      <c r="V27" s="16"/>
      <c r="W27" s="16"/>
      <c r="X27" s="16"/>
      <c r="Y27" s="16"/>
      <c r="Z27" s="16"/>
    </row>
    <row r="28" spans="1:26">
      <c r="A28" s="16"/>
      <c r="B28" s="16" t="s">
        <v>65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R28" s="16"/>
      <c r="S28" s="16"/>
      <c r="T28" s="16"/>
      <c r="U28" s="16"/>
      <c r="V28" s="16"/>
      <c r="W28" s="16"/>
      <c r="X28" s="16"/>
      <c r="Y28" s="16"/>
      <c r="Z28" s="16"/>
    </row>
    <row r="29" spans="1:26">
      <c r="A29" s="16"/>
      <c r="B29" s="16" t="s">
        <v>52</v>
      </c>
      <c r="C29" s="57">
        <f>'MSE Middle High Rev&amp;Exp'!F55</f>
        <v>0</v>
      </c>
      <c r="D29" s="57"/>
      <c r="E29" s="57">
        <f t="shared" ref="E29:P29" si="10">$C29/12</f>
        <v>0</v>
      </c>
      <c r="F29" s="57">
        <f t="shared" si="10"/>
        <v>0</v>
      </c>
      <c r="G29" s="57">
        <f t="shared" si="10"/>
        <v>0</v>
      </c>
      <c r="H29" s="57">
        <f t="shared" si="10"/>
        <v>0</v>
      </c>
      <c r="I29" s="57">
        <f t="shared" si="10"/>
        <v>0</v>
      </c>
      <c r="J29" s="57">
        <f t="shared" si="10"/>
        <v>0</v>
      </c>
      <c r="K29" s="57">
        <f t="shared" si="10"/>
        <v>0</v>
      </c>
      <c r="L29" s="57">
        <f t="shared" si="10"/>
        <v>0</v>
      </c>
      <c r="M29" s="57">
        <f t="shared" si="10"/>
        <v>0</v>
      </c>
      <c r="N29" s="57">
        <f t="shared" si="10"/>
        <v>0</v>
      </c>
      <c r="O29" s="57">
        <f t="shared" si="10"/>
        <v>0</v>
      </c>
      <c r="P29" s="57">
        <f t="shared" si="10"/>
        <v>0</v>
      </c>
      <c r="Q29" s="58">
        <f t="shared" ref="Q29:Q32" si="11">SUM(E29:P29)</f>
        <v>0</v>
      </c>
      <c r="R29" s="16"/>
      <c r="S29" s="16"/>
      <c r="T29" s="16"/>
      <c r="U29" s="16"/>
      <c r="V29" s="16"/>
      <c r="W29" s="16"/>
      <c r="X29" s="16"/>
      <c r="Y29" s="16"/>
      <c r="Z29" s="16"/>
    </row>
    <row r="30" spans="1:26">
      <c r="A30" s="16"/>
      <c r="B30" s="16" t="s">
        <v>58</v>
      </c>
      <c r="C30" s="57">
        <f>'MSE Middle High Rev&amp;Exp'!F56</f>
        <v>0</v>
      </c>
      <c r="D30" s="57"/>
      <c r="E30" s="57">
        <f t="shared" ref="E30:P30" si="12">$C30/12</f>
        <v>0</v>
      </c>
      <c r="F30" s="57">
        <f t="shared" si="12"/>
        <v>0</v>
      </c>
      <c r="G30" s="57">
        <f t="shared" si="12"/>
        <v>0</v>
      </c>
      <c r="H30" s="57">
        <f t="shared" si="12"/>
        <v>0</v>
      </c>
      <c r="I30" s="57">
        <f t="shared" si="12"/>
        <v>0</v>
      </c>
      <c r="J30" s="57">
        <f t="shared" si="12"/>
        <v>0</v>
      </c>
      <c r="K30" s="57">
        <f t="shared" si="12"/>
        <v>0</v>
      </c>
      <c r="L30" s="57">
        <f t="shared" si="12"/>
        <v>0</v>
      </c>
      <c r="M30" s="57">
        <f t="shared" si="12"/>
        <v>0</v>
      </c>
      <c r="N30" s="57">
        <f t="shared" si="12"/>
        <v>0</v>
      </c>
      <c r="O30" s="57">
        <f t="shared" si="12"/>
        <v>0</v>
      </c>
      <c r="P30" s="57">
        <f t="shared" si="12"/>
        <v>0</v>
      </c>
      <c r="Q30" s="58">
        <f t="shared" si="11"/>
        <v>0</v>
      </c>
      <c r="R30" s="16"/>
      <c r="S30" s="16"/>
      <c r="T30" s="16"/>
      <c r="U30" s="16"/>
      <c r="V30" s="16"/>
      <c r="W30" s="16"/>
      <c r="X30" s="16"/>
      <c r="Y30" s="16"/>
      <c r="Z30" s="16"/>
    </row>
    <row r="31" spans="1:26">
      <c r="A31" s="16"/>
      <c r="B31" s="16" t="s">
        <v>63</v>
      </c>
      <c r="C31" s="57">
        <f>'MSE Middle High Rev&amp;Exp'!F57</f>
        <v>0</v>
      </c>
      <c r="D31" s="57"/>
      <c r="E31" s="57">
        <f t="shared" ref="E31:P31" si="13">$C31/12</f>
        <v>0</v>
      </c>
      <c r="F31" s="57">
        <f t="shared" si="13"/>
        <v>0</v>
      </c>
      <c r="G31" s="57">
        <f t="shared" si="13"/>
        <v>0</v>
      </c>
      <c r="H31" s="57">
        <f t="shared" si="13"/>
        <v>0</v>
      </c>
      <c r="I31" s="57">
        <f t="shared" si="13"/>
        <v>0</v>
      </c>
      <c r="J31" s="57">
        <f t="shared" si="13"/>
        <v>0</v>
      </c>
      <c r="K31" s="57">
        <f t="shared" si="13"/>
        <v>0</v>
      </c>
      <c r="L31" s="57">
        <f t="shared" si="13"/>
        <v>0</v>
      </c>
      <c r="M31" s="57">
        <f t="shared" si="13"/>
        <v>0</v>
      </c>
      <c r="N31" s="57">
        <f t="shared" si="13"/>
        <v>0</v>
      </c>
      <c r="O31" s="57">
        <f t="shared" si="13"/>
        <v>0</v>
      </c>
      <c r="P31" s="57">
        <f t="shared" si="13"/>
        <v>0</v>
      </c>
      <c r="Q31" s="58">
        <f t="shared" si="11"/>
        <v>0</v>
      </c>
      <c r="R31" s="16"/>
      <c r="S31" s="16"/>
      <c r="T31" s="16"/>
      <c r="U31" s="16"/>
      <c r="V31" s="16"/>
      <c r="W31" s="16"/>
      <c r="X31" s="16"/>
      <c r="Y31" s="16"/>
      <c r="Z31" s="16"/>
    </row>
    <row r="32" spans="1:26">
      <c r="A32" s="16"/>
      <c r="B32" s="16" t="s">
        <v>87</v>
      </c>
      <c r="C32" s="57">
        <f>'MSE Middle High Rev&amp;Exp'!F59</f>
        <v>0</v>
      </c>
      <c r="D32" s="57"/>
      <c r="E32" s="57">
        <f t="shared" ref="E32:P32" si="14">$C32/12</f>
        <v>0</v>
      </c>
      <c r="F32" s="57">
        <f t="shared" si="14"/>
        <v>0</v>
      </c>
      <c r="G32" s="57">
        <f t="shared" si="14"/>
        <v>0</v>
      </c>
      <c r="H32" s="57">
        <f t="shared" si="14"/>
        <v>0</v>
      </c>
      <c r="I32" s="57">
        <f t="shared" si="14"/>
        <v>0</v>
      </c>
      <c r="J32" s="57">
        <f t="shared" si="14"/>
        <v>0</v>
      </c>
      <c r="K32" s="57">
        <f t="shared" si="14"/>
        <v>0</v>
      </c>
      <c r="L32" s="57">
        <f t="shared" si="14"/>
        <v>0</v>
      </c>
      <c r="M32" s="57">
        <f t="shared" si="14"/>
        <v>0</v>
      </c>
      <c r="N32" s="57">
        <f t="shared" si="14"/>
        <v>0</v>
      </c>
      <c r="O32" s="57">
        <f t="shared" si="14"/>
        <v>0</v>
      </c>
      <c r="P32" s="57">
        <f t="shared" si="14"/>
        <v>0</v>
      </c>
      <c r="Q32" s="58">
        <f t="shared" si="11"/>
        <v>0</v>
      </c>
      <c r="R32" s="16"/>
      <c r="S32" s="16"/>
      <c r="T32" s="16"/>
      <c r="U32" s="16"/>
      <c r="V32" s="16"/>
      <c r="W32" s="16"/>
      <c r="X32" s="16"/>
      <c r="Y32" s="16"/>
      <c r="Z32" s="16"/>
    </row>
    <row r="33" spans="1:26">
      <c r="A33" s="16"/>
      <c r="B33" s="1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16"/>
      <c r="S33" s="16"/>
      <c r="T33" s="16"/>
      <c r="U33" s="16"/>
      <c r="V33" s="16"/>
      <c r="W33" s="16"/>
      <c r="X33" s="16"/>
      <c r="Y33" s="16"/>
      <c r="Z33" s="16"/>
    </row>
    <row r="34" spans="1:26">
      <c r="A34" s="16"/>
      <c r="B34" s="71" t="s">
        <v>66</v>
      </c>
      <c r="C34" s="60">
        <f>SUM(C16:C32)</f>
        <v>0</v>
      </c>
      <c r="D34" s="60"/>
      <c r="E34" s="60">
        <f t="shared" ref="E34:Q34" si="15">SUM(E16:E32)</f>
        <v>0</v>
      </c>
      <c r="F34" s="60">
        <f t="shared" si="15"/>
        <v>0</v>
      </c>
      <c r="G34" s="60">
        <f t="shared" si="15"/>
        <v>0</v>
      </c>
      <c r="H34" s="60">
        <f t="shared" si="15"/>
        <v>0</v>
      </c>
      <c r="I34" s="60">
        <f t="shared" si="15"/>
        <v>0</v>
      </c>
      <c r="J34" s="60">
        <f t="shared" si="15"/>
        <v>0</v>
      </c>
      <c r="K34" s="60">
        <f t="shared" si="15"/>
        <v>0</v>
      </c>
      <c r="L34" s="60">
        <f t="shared" si="15"/>
        <v>0</v>
      </c>
      <c r="M34" s="60">
        <f t="shared" si="15"/>
        <v>0</v>
      </c>
      <c r="N34" s="60">
        <f t="shared" si="15"/>
        <v>0</v>
      </c>
      <c r="O34" s="60">
        <f t="shared" si="15"/>
        <v>0</v>
      </c>
      <c r="P34" s="60">
        <f t="shared" si="15"/>
        <v>0</v>
      </c>
      <c r="Q34" s="61">
        <f t="shared" si="15"/>
        <v>0</v>
      </c>
      <c r="R34" s="16"/>
      <c r="S34" s="16"/>
      <c r="T34" s="16"/>
      <c r="U34" s="16"/>
      <c r="V34" s="16"/>
      <c r="W34" s="16"/>
      <c r="X34" s="16"/>
      <c r="Y34" s="16"/>
      <c r="Z34" s="16"/>
    </row>
    <row r="35" spans="1:26">
      <c r="A35" s="16"/>
      <c r="B35" s="74" t="s">
        <v>91</v>
      </c>
      <c r="C35" s="57"/>
      <c r="D35" s="5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8"/>
      <c r="R35" s="16"/>
      <c r="S35" s="16"/>
      <c r="T35" s="16"/>
      <c r="U35" s="16"/>
      <c r="V35" s="16"/>
      <c r="W35" s="16"/>
      <c r="X35" s="16"/>
      <c r="Y35" s="16"/>
      <c r="Z35" s="16"/>
    </row>
    <row r="36" spans="1:26">
      <c r="A36" s="16"/>
      <c r="B36" s="71"/>
      <c r="C36" s="57"/>
      <c r="D36" s="5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8"/>
      <c r="R36" s="16"/>
      <c r="S36" s="16"/>
      <c r="T36" s="16"/>
      <c r="U36" s="16"/>
      <c r="V36" s="16"/>
      <c r="W36" s="16"/>
      <c r="X36" s="16"/>
      <c r="Y36" s="16"/>
      <c r="Z36" s="16"/>
    </row>
    <row r="37" spans="1:26">
      <c r="A37" s="16"/>
      <c r="B37" s="80" t="s">
        <v>70</v>
      </c>
      <c r="C37" s="57"/>
      <c r="D37" s="5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8"/>
      <c r="R37" s="16"/>
      <c r="S37" s="16"/>
      <c r="T37" s="16"/>
      <c r="U37" s="16"/>
      <c r="V37" s="16"/>
      <c r="W37" s="16"/>
      <c r="X37" s="16"/>
      <c r="Y37" s="16"/>
      <c r="Z37" s="16"/>
    </row>
    <row r="38" spans="1:26">
      <c r="A38" s="16"/>
      <c r="B38" s="16"/>
      <c r="C38" s="57"/>
      <c r="D38" s="57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8"/>
      <c r="R38" s="16"/>
      <c r="S38" s="16"/>
      <c r="T38" s="16"/>
      <c r="U38" s="16"/>
      <c r="V38" s="16"/>
      <c r="W38" s="16"/>
      <c r="X38" s="16"/>
      <c r="Y38" s="16"/>
      <c r="Z38" s="16"/>
    </row>
    <row r="39" spans="1:26">
      <c r="A39" s="16"/>
      <c r="B39" s="71" t="s">
        <v>92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8"/>
      <c r="R39" s="16"/>
      <c r="S39" s="16"/>
      <c r="T39" s="16"/>
      <c r="U39" s="16"/>
      <c r="V39" s="16"/>
      <c r="W39" s="16"/>
      <c r="X39" s="16"/>
      <c r="Y39" s="16"/>
      <c r="Z39" s="16"/>
    </row>
    <row r="40" spans="1:26">
      <c r="A40" s="16"/>
      <c r="B40" s="84" t="s">
        <v>71</v>
      </c>
      <c r="C40" s="57" t="e">
        <f t="shared" ref="C40:C41" si="16">#REF!</f>
        <v>#REF!</v>
      </c>
      <c r="D40" s="57"/>
      <c r="E40" s="57" t="e">
        <f t="shared" ref="E40:P40" si="17">$C40/12</f>
        <v>#REF!</v>
      </c>
      <c r="F40" s="57" t="e">
        <f t="shared" si="17"/>
        <v>#REF!</v>
      </c>
      <c r="G40" s="57" t="e">
        <f t="shared" si="17"/>
        <v>#REF!</v>
      </c>
      <c r="H40" s="57" t="e">
        <f t="shared" si="17"/>
        <v>#REF!</v>
      </c>
      <c r="I40" s="57" t="e">
        <f t="shared" si="17"/>
        <v>#REF!</v>
      </c>
      <c r="J40" s="57" t="e">
        <f t="shared" si="17"/>
        <v>#REF!</v>
      </c>
      <c r="K40" s="57" t="e">
        <f t="shared" si="17"/>
        <v>#REF!</v>
      </c>
      <c r="L40" s="57" t="e">
        <f t="shared" si="17"/>
        <v>#REF!</v>
      </c>
      <c r="M40" s="57" t="e">
        <f t="shared" si="17"/>
        <v>#REF!</v>
      </c>
      <c r="N40" s="57" t="e">
        <f t="shared" si="17"/>
        <v>#REF!</v>
      </c>
      <c r="O40" s="57" t="e">
        <f t="shared" si="17"/>
        <v>#REF!</v>
      </c>
      <c r="P40" s="57" t="e">
        <f t="shared" si="17"/>
        <v>#REF!</v>
      </c>
      <c r="Q40" s="58" t="e">
        <f t="shared" ref="Q40:Q41" si="18">SUM(E40:P40)</f>
        <v>#REF!</v>
      </c>
      <c r="R40" s="16"/>
      <c r="S40" s="16"/>
      <c r="T40" s="16"/>
      <c r="U40" s="16"/>
      <c r="V40" s="16"/>
      <c r="W40" s="16"/>
      <c r="X40" s="16"/>
      <c r="Y40" s="16"/>
      <c r="Z40" s="16"/>
    </row>
    <row r="41" spans="1:26">
      <c r="A41" s="16"/>
      <c r="B41" s="84" t="s">
        <v>72</v>
      </c>
      <c r="C41" s="57" t="e">
        <f t="shared" si="16"/>
        <v>#REF!</v>
      </c>
      <c r="D41" s="57"/>
      <c r="E41" s="57" t="e">
        <f t="shared" ref="E41:P41" si="19">$C41/12</f>
        <v>#REF!</v>
      </c>
      <c r="F41" s="57" t="e">
        <f t="shared" si="19"/>
        <v>#REF!</v>
      </c>
      <c r="G41" s="57" t="e">
        <f t="shared" si="19"/>
        <v>#REF!</v>
      </c>
      <c r="H41" s="57" t="e">
        <f t="shared" si="19"/>
        <v>#REF!</v>
      </c>
      <c r="I41" s="57" t="e">
        <f t="shared" si="19"/>
        <v>#REF!</v>
      </c>
      <c r="J41" s="57" t="e">
        <f t="shared" si="19"/>
        <v>#REF!</v>
      </c>
      <c r="K41" s="57" t="e">
        <f t="shared" si="19"/>
        <v>#REF!</v>
      </c>
      <c r="L41" s="57" t="e">
        <f t="shared" si="19"/>
        <v>#REF!</v>
      </c>
      <c r="M41" s="57" t="e">
        <f t="shared" si="19"/>
        <v>#REF!</v>
      </c>
      <c r="N41" s="57" t="e">
        <f t="shared" si="19"/>
        <v>#REF!</v>
      </c>
      <c r="O41" s="57" t="e">
        <f t="shared" si="19"/>
        <v>#REF!</v>
      </c>
      <c r="P41" s="57" t="e">
        <f t="shared" si="19"/>
        <v>#REF!</v>
      </c>
      <c r="Q41" s="58" t="e">
        <f t="shared" si="18"/>
        <v>#REF!</v>
      </c>
      <c r="R41" s="16"/>
      <c r="S41" s="16"/>
      <c r="T41" s="16"/>
      <c r="U41" s="16"/>
      <c r="V41" s="16"/>
      <c r="W41" s="16"/>
      <c r="X41" s="16"/>
      <c r="Y41" s="16"/>
      <c r="Z41" s="16"/>
    </row>
    <row r="42" spans="1:26">
      <c r="A42" s="59"/>
      <c r="B42" s="59" t="s">
        <v>94</v>
      </c>
      <c r="C42" s="60" t="e">
        <f>SUM(C40:C41)</f>
        <v>#REF!</v>
      </c>
      <c r="D42" s="60"/>
      <c r="E42" s="60" t="e">
        <f t="shared" ref="E42:Q42" si="20">SUM(E40:E41)</f>
        <v>#REF!</v>
      </c>
      <c r="F42" s="60" t="e">
        <f t="shared" si="20"/>
        <v>#REF!</v>
      </c>
      <c r="G42" s="60" t="e">
        <f t="shared" si="20"/>
        <v>#REF!</v>
      </c>
      <c r="H42" s="60" t="e">
        <f t="shared" si="20"/>
        <v>#REF!</v>
      </c>
      <c r="I42" s="60" t="e">
        <f t="shared" si="20"/>
        <v>#REF!</v>
      </c>
      <c r="J42" s="60" t="e">
        <f t="shared" si="20"/>
        <v>#REF!</v>
      </c>
      <c r="K42" s="60" t="e">
        <f t="shared" si="20"/>
        <v>#REF!</v>
      </c>
      <c r="L42" s="60" t="e">
        <f t="shared" si="20"/>
        <v>#REF!</v>
      </c>
      <c r="M42" s="60" t="e">
        <f t="shared" si="20"/>
        <v>#REF!</v>
      </c>
      <c r="N42" s="60" t="e">
        <f t="shared" si="20"/>
        <v>#REF!</v>
      </c>
      <c r="O42" s="60" t="e">
        <f t="shared" si="20"/>
        <v>#REF!</v>
      </c>
      <c r="P42" s="60" t="e">
        <f t="shared" si="20"/>
        <v>#REF!</v>
      </c>
      <c r="Q42" s="61" t="e">
        <f t="shared" si="20"/>
        <v>#REF!</v>
      </c>
      <c r="R42" s="59"/>
      <c r="S42" s="59"/>
      <c r="T42" s="59"/>
      <c r="U42" s="59"/>
      <c r="V42" s="59"/>
      <c r="W42" s="59"/>
      <c r="X42" s="59"/>
      <c r="Y42" s="59"/>
      <c r="Z42" s="59"/>
    </row>
    <row r="43" spans="1:26">
      <c r="A43" s="16"/>
      <c r="B43" s="1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8"/>
      <c r="R43" s="16"/>
      <c r="S43" s="16"/>
      <c r="T43" s="16"/>
      <c r="U43" s="16"/>
      <c r="V43" s="16"/>
      <c r="W43" s="16"/>
      <c r="X43" s="16"/>
      <c r="Y43" s="16"/>
      <c r="Z43" s="16"/>
    </row>
    <row r="44" spans="1:26">
      <c r="A44" s="16"/>
      <c r="B44" s="59" t="s">
        <v>73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8"/>
      <c r="R44" s="16"/>
      <c r="S44" s="16"/>
      <c r="T44" s="16"/>
      <c r="U44" s="16"/>
      <c r="V44" s="16"/>
      <c r="W44" s="16"/>
      <c r="X44" s="16"/>
      <c r="Y44" s="16"/>
      <c r="Z44" s="16"/>
    </row>
    <row r="45" spans="1:26">
      <c r="A45" s="16"/>
      <c r="B45" s="16" t="s">
        <v>96</v>
      </c>
      <c r="C45" s="57">
        <f>'MSE Middle High Rev&amp;Exp'!F72</f>
        <v>0</v>
      </c>
      <c r="D45" s="57"/>
      <c r="E45" s="57"/>
      <c r="F45" s="57"/>
      <c r="G45" s="57">
        <f t="shared" ref="G45:O45" si="21">$C45/9</f>
        <v>0</v>
      </c>
      <c r="H45" s="57">
        <f t="shared" si="21"/>
        <v>0</v>
      </c>
      <c r="I45" s="57">
        <f t="shared" si="21"/>
        <v>0</v>
      </c>
      <c r="J45" s="57">
        <f t="shared" si="21"/>
        <v>0</v>
      </c>
      <c r="K45" s="57">
        <f t="shared" si="21"/>
        <v>0</v>
      </c>
      <c r="L45" s="57">
        <f t="shared" si="21"/>
        <v>0</v>
      </c>
      <c r="M45" s="57">
        <f t="shared" si="21"/>
        <v>0</v>
      </c>
      <c r="N45" s="57">
        <f t="shared" si="21"/>
        <v>0</v>
      </c>
      <c r="O45" s="57">
        <f t="shared" si="21"/>
        <v>0</v>
      </c>
      <c r="P45" s="57"/>
      <c r="Q45" s="58">
        <f t="shared" ref="Q45:Q58" si="22">SUM(E45:P45)</f>
        <v>0</v>
      </c>
      <c r="R45" s="16"/>
      <c r="S45" s="16"/>
      <c r="T45" s="16"/>
      <c r="U45" s="16"/>
      <c r="V45" s="16"/>
      <c r="W45" s="16"/>
      <c r="X45" s="16"/>
      <c r="Y45" s="16"/>
      <c r="Z45" s="16"/>
    </row>
    <row r="46" spans="1:26">
      <c r="A46" s="16"/>
      <c r="B46" s="16" t="s">
        <v>97</v>
      </c>
      <c r="C46" s="57">
        <f>'MSE Middle High Rev&amp;Exp'!F73</f>
        <v>0</v>
      </c>
      <c r="D46" s="57"/>
      <c r="E46" s="57"/>
      <c r="F46" s="57"/>
      <c r="G46" s="57">
        <f t="shared" ref="G46:O46" si="23">$C46/9</f>
        <v>0</v>
      </c>
      <c r="H46" s="57">
        <f t="shared" si="23"/>
        <v>0</v>
      </c>
      <c r="I46" s="57">
        <f t="shared" si="23"/>
        <v>0</v>
      </c>
      <c r="J46" s="57">
        <f t="shared" si="23"/>
        <v>0</v>
      </c>
      <c r="K46" s="57">
        <f t="shared" si="23"/>
        <v>0</v>
      </c>
      <c r="L46" s="57">
        <f t="shared" si="23"/>
        <v>0</v>
      </c>
      <c r="M46" s="57">
        <f t="shared" si="23"/>
        <v>0</v>
      </c>
      <c r="N46" s="57">
        <f t="shared" si="23"/>
        <v>0</v>
      </c>
      <c r="O46" s="57">
        <f t="shared" si="23"/>
        <v>0</v>
      </c>
      <c r="P46" s="57"/>
      <c r="Q46" s="58">
        <f t="shared" si="22"/>
        <v>0</v>
      </c>
      <c r="R46" s="16"/>
      <c r="S46" s="16"/>
      <c r="T46" s="16"/>
      <c r="U46" s="16"/>
      <c r="V46" s="16"/>
      <c r="W46" s="16"/>
      <c r="X46" s="16"/>
      <c r="Y46" s="16"/>
      <c r="Z46" s="16"/>
    </row>
    <row r="47" spans="1:26">
      <c r="A47" s="16"/>
      <c r="B47" s="16" t="s">
        <v>98</v>
      </c>
      <c r="C47" s="57">
        <f>'MSE Middle High Rev&amp;Exp'!F74</f>
        <v>0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8">
        <f t="shared" si="22"/>
        <v>0</v>
      </c>
      <c r="R47" s="16"/>
      <c r="S47" s="16"/>
      <c r="T47" s="16"/>
      <c r="U47" s="16"/>
      <c r="V47" s="16"/>
      <c r="W47" s="16"/>
      <c r="X47" s="16"/>
      <c r="Y47" s="16"/>
      <c r="Z47" s="16"/>
    </row>
    <row r="48" spans="1:26">
      <c r="A48" s="16"/>
      <c r="B48" s="16" t="s">
        <v>100</v>
      </c>
      <c r="C48" s="57">
        <f>'MSE Middle High Rev&amp;Exp'!F75</f>
        <v>0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8">
        <f t="shared" si="22"/>
        <v>0</v>
      </c>
      <c r="R48" s="16"/>
      <c r="S48" s="16"/>
      <c r="T48" s="16"/>
      <c r="U48" s="16"/>
      <c r="V48" s="16"/>
      <c r="W48" s="16"/>
      <c r="X48" s="16"/>
      <c r="Y48" s="16"/>
      <c r="Z48" s="16"/>
    </row>
    <row r="49" spans="1:26">
      <c r="A49" s="16"/>
      <c r="B49" s="16" t="s">
        <v>103</v>
      </c>
      <c r="C49" s="57">
        <f>'MSE Middle High Rev&amp;Exp'!F76</f>
        <v>0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8">
        <f t="shared" si="22"/>
        <v>0</v>
      </c>
      <c r="R49" s="16"/>
      <c r="S49" s="16"/>
      <c r="T49" s="16"/>
      <c r="U49" s="16"/>
      <c r="V49" s="16"/>
      <c r="W49" s="16"/>
      <c r="X49" s="16"/>
      <c r="Y49" s="16"/>
      <c r="Z49" s="16"/>
    </row>
    <row r="50" spans="1:26">
      <c r="A50" s="16"/>
      <c r="B50" s="16" t="s">
        <v>107</v>
      </c>
      <c r="C50" s="57">
        <f>'MSE Middle High Rev&amp;Exp'!F77</f>
        <v>0</v>
      </c>
      <c r="D50" s="57"/>
      <c r="E50" s="57">
        <f t="shared" ref="E50:P50" si="24">$C50/12</f>
        <v>0</v>
      </c>
      <c r="F50" s="57">
        <f t="shared" si="24"/>
        <v>0</v>
      </c>
      <c r="G50" s="57">
        <f t="shared" si="24"/>
        <v>0</v>
      </c>
      <c r="H50" s="57">
        <f t="shared" si="24"/>
        <v>0</v>
      </c>
      <c r="I50" s="57">
        <f t="shared" si="24"/>
        <v>0</v>
      </c>
      <c r="J50" s="57">
        <f t="shared" si="24"/>
        <v>0</v>
      </c>
      <c r="K50" s="57">
        <f t="shared" si="24"/>
        <v>0</v>
      </c>
      <c r="L50" s="57">
        <f t="shared" si="24"/>
        <v>0</v>
      </c>
      <c r="M50" s="57">
        <f t="shared" si="24"/>
        <v>0</v>
      </c>
      <c r="N50" s="57">
        <f t="shared" si="24"/>
        <v>0</v>
      </c>
      <c r="O50" s="57">
        <f t="shared" si="24"/>
        <v>0</v>
      </c>
      <c r="P50" s="57">
        <f t="shared" si="24"/>
        <v>0</v>
      </c>
      <c r="Q50" s="58">
        <f t="shared" si="22"/>
        <v>0</v>
      </c>
      <c r="R50" s="16"/>
      <c r="S50" s="16"/>
      <c r="T50" s="16"/>
      <c r="U50" s="16"/>
      <c r="V50" s="16"/>
      <c r="W50" s="16"/>
      <c r="X50" s="16"/>
      <c r="Y50" s="16"/>
      <c r="Z50" s="16"/>
    </row>
    <row r="51" spans="1:26">
      <c r="A51" s="16"/>
      <c r="B51" s="16" t="s">
        <v>108</v>
      </c>
      <c r="C51" s="57">
        <f>'MSE Middle High Rev&amp;Exp'!F78</f>
        <v>0</v>
      </c>
      <c r="D51" s="57"/>
      <c r="E51" s="57">
        <f t="shared" ref="E51:P51" si="25">$C51/12</f>
        <v>0</v>
      </c>
      <c r="F51" s="57">
        <f t="shared" si="25"/>
        <v>0</v>
      </c>
      <c r="G51" s="57">
        <f t="shared" si="25"/>
        <v>0</v>
      </c>
      <c r="H51" s="57">
        <f t="shared" si="25"/>
        <v>0</v>
      </c>
      <c r="I51" s="57">
        <f t="shared" si="25"/>
        <v>0</v>
      </c>
      <c r="J51" s="57">
        <f t="shared" si="25"/>
        <v>0</v>
      </c>
      <c r="K51" s="57">
        <f t="shared" si="25"/>
        <v>0</v>
      </c>
      <c r="L51" s="57">
        <f t="shared" si="25"/>
        <v>0</v>
      </c>
      <c r="M51" s="57">
        <f t="shared" si="25"/>
        <v>0</v>
      </c>
      <c r="N51" s="57">
        <f t="shared" si="25"/>
        <v>0</v>
      </c>
      <c r="O51" s="57">
        <f t="shared" si="25"/>
        <v>0</v>
      </c>
      <c r="P51" s="57">
        <f t="shared" si="25"/>
        <v>0</v>
      </c>
      <c r="Q51" s="58">
        <f t="shared" si="22"/>
        <v>0</v>
      </c>
      <c r="R51" s="16"/>
      <c r="S51" s="16"/>
      <c r="T51" s="16"/>
      <c r="U51" s="16"/>
      <c r="V51" s="16"/>
      <c r="W51" s="16"/>
      <c r="X51" s="16"/>
      <c r="Y51" s="16"/>
      <c r="Z51" s="16"/>
    </row>
    <row r="52" spans="1:26">
      <c r="A52" s="16"/>
      <c r="B52" s="16" t="s">
        <v>109</v>
      </c>
      <c r="C52" s="57">
        <f>'MSE Middle High Rev&amp;Exp'!F79</f>
        <v>0</v>
      </c>
      <c r="D52" s="57"/>
      <c r="E52" s="57"/>
      <c r="F52" s="57"/>
      <c r="G52" s="57">
        <f t="shared" ref="G52:O52" si="26">$C52/9</f>
        <v>0</v>
      </c>
      <c r="H52" s="57">
        <f t="shared" si="26"/>
        <v>0</v>
      </c>
      <c r="I52" s="57">
        <f t="shared" si="26"/>
        <v>0</v>
      </c>
      <c r="J52" s="57">
        <f t="shared" si="26"/>
        <v>0</v>
      </c>
      <c r="K52" s="57">
        <f t="shared" si="26"/>
        <v>0</v>
      </c>
      <c r="L52" s="57">
        <f t="shared" si="26"/>
        <v>0</v>
      </c>
      <c r="M52" s="57">
        <f t="shared" si="26"/>
        <v>0</v>
      </c>
      <c r="N52" s="57">
        <f t="shared" si="26"/>
        <v>0</v>
      </c>
      <c r="O52" s="57">
        <f t="shared" si="26"/>
        <v>0</v>
      </c>
      <c r="P52" s="57"/>
      <c r="Q52" s="58">
        <f t="shared" si="22"/>
        <v>0</v>
      </c>
      <c r="R52" s="16"/>
      <c r="S52" s="16"/>
      <c r="T52" s="16"/>
      <c r="U52" s="16"/>
      <c r="V52" s="16"/>
      <c r="W52" s="16"/>
      <c r="X52" s="16"/>
      <c r="Y52" s="16"/>
      <c r="Z52" s="16"/>
    </row>
    <row r="53" spans="1:26">
      <c r="A53" s="16"/>
      <c r="B53" s="16" t="s">
        <v>110</v>
      </c>
      <c r="C53" s="57">
        <f>'MSE Middle High Rev&amp;Exp'!F81</f>
        <v>0</v>
      </c>
      <c r="D53" s="57"/>
      <c r="E53" s="57"/>
      <c r="F53" s="57">
        <f t="shared" ref="F53:N53" si="27">$C53/10</f>
        <v>0</v>
      </c>
      <c r="G53" s="57">
        <f t="shared" si="27"/>
        <v>0</v>
      </c>
      <c r="H53" s="57">
        <f t="shared" si="27"/>
        <v>0</v>
      </c>
      <c r="I53" s="57">
        <f t="shared" si="27"/>
        <v>0</v>
      </c>
      <c r="J53" s="57">
        <f t="shared" si="27"/>
        <v>0</v>
      </c>
      <c r="K53" s="57">
        <f t="shared" si="27"/>
        <v>0</v>
      </c>
      <c r="L53" s="57">
        <f t="shared" si="27"/>
        <v>0</v>
      </c>
      <c r="M53" s="57">
        <f t="shared" si="27"/>
        <v>0</v>
      </c>
      <c r="N53" s="57">
        <f t="shared" si="27"/>
        <v>0</v>
      </c>
      <c r="O53" s="57"/>
      <c r="P53" s="57">
        <f>$C53/10</f>
        <v>0</v>
      </c>
      <c r="Q53" s="58">
        <f t="shared" si="22"/>
        <v>0</v>
      </c>
      <c r="R53" s="16"/>
      <c r="S53" s="16"/>
      <c r="T53" s="16"/>
      <c r="U53" s="16"/>
      <c r="V53" s="16"/>
      <c r="W53" s="16"/>
      <c r="X53" s="16"/>
      <c r="Y53" s="16"/>
      <c r="Z53" s="16"/>
    </row>
    <row r="54" spans="1:26">
      <c r="A54" s="16"/>
      <c r="B54" s="119" t="s">
        <v>111</v>
      </c>
      <c r="C54" s="57">
        <f>'MSE Middle High Rev&amp;Exp'!F82</f>
        <v>0</v>
      </c>
      <c r="D54" s="57"/>
      <c r="E54" s="57"/>
      <c r="F54" s="57">
        <f>C54</f>
        <v>0</v>
      </c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8">
        <f t="shared" si="22"/>
        <v>0</v>
      </c>
      <c r="R54" s="16"/>
      <c r="S54" s="16"/>
      <c r="T54" s="16"/>
      <c r="U54" s="16"/>
      <c r="V54" s="16"/>
      <c r="W54" s="16"/>
      <c r="X54" s="16"/>
      <c r="Y54" s="16"/>
      <c r="Z54" s="16"/>
    </row>
    <row r="55" spans="1:26">
      <c r="A55" s="16"/>
      <c r="B55" s="16" t="s">
        <v>113</v>
      </c>
      <c r="C55" s="57">
        <f>'MSE Middle High Rev&amp;Exp'!F83</f>
        <v>0</v>
      </c>
      <c r="D55" s="57"/>
      <c r="E55" s="57"/>
      <c r="F55" s="57"/>
      <c r="G55" s="57"/>
      <c r="H55" s="57"/>
      <c r="I55" s="57"/>
      <c r="J55" s="57"/>
      <c r="K55" s="57">
        <f>$C55/2</f>
        <v>0</v>
      </c>
      <c r="L55" s="57"/>
      <c r="M55" s="57"/>
      <c r="N55" s="57">
        <f>$C55/2</f>
        <v>0</v>
      </c>
      <c r="O55" s="57"/>
      <c r="P55" s="57"/>
      <c r="Q55" s="58">
        <f t="shared" si="22"/>
        <v>0</v>
      </c>
      <c r="R55" s="16"/>
      <c r="S55" s="16"/>
      <c r="T55" s="16"/>
      <c r="U55" s="16"/>
      <c r="V55" s="16"/>
      <c r="W55" s="16"/>
      <c r="X55" s="16"/>
      <c r="Y55" s="16"/>
      <c r="Z55" s="16"/>
    </row>
    <row r="56" spans="1:26">
      <c r="A56" s="16"/>
      <c r="B56" s="16" t="s">
        <v>115</v>
      </c>
      <c r="C56" s="57">
        <f>'MSE Middle High Rev&amp;Exp'!F84</f>
        <v>0</v>
      </c>
      <c r="D56" s="57"/>
      <c r="E56" s="57">
        <f t="shared" ref="E56:P56" si="28">$C56/12</f>
        <v>0</v>
      </c>
      <c r="F56" s="57">
        <f t="shared" si="28"/>
        <v>0</v>
      </c>
      <c r="G56" s="57">
        <f t="shared" si="28"/>
        <v>0</v>
      </c>
      <c r="H56" s="57">
        <f t="shared" si="28"/>
        <v>0</v>
      </c>
      <c r="I56" s="57">
        <f t="shared" si="28"/>
        <v>0</v>
      </c>
      <c r="J56" s="57">
        <f t="shared" si="28"/>
        <v>0</v>
      </c>
      <c r="K56" s="57">
        <f t="shared" si="28"/>
        <v>0</v>
      </c>
      <c r="L56" s="57">
        <f t="shared" si="28"/>
        <v>0</v>
      </c>
      <c r="M56" s="57">
        <f t="shared" si="28"/>
        <v>0</v>
      </c>
      <c r="N56" s="57">
        <f t="shared" si="28"/>
        <v>0</v>
      </c>
      <c r="O56" s="57">
        <f t="shared" si="28"/>
        <v>0</v>
      </c>
      <c r="P56" s="57">
        <f t="shared" si="28"/>
        <v>0</v>
      </c>
      <c r="Q56" s="58">
        <f t="shared" si="22"/>
        <v>0</v>
      </c>
      <c r="R56" s="16"/>
      <c r="S56" s="16"/>
      <c r="T56" s="16"/>
      <c r="U56" s="16"/>
      <c r="V56" s="16"/>
      <c r="W56" s="16"/>
      <c r="X56" s="16"/>
      <c r="Y56" s="16"/>
      <c r="Z56" s="16"/>
    </row>
    <row r="57" spans="1:26">
      <c r="A57" s="16"/>
      <c r="B57" s="16" t="s">
        <v>116</v>
      </c>
      <c r="C57" s="57">
        <f>'MSE Middle High Rev&amp;Exp'!F85</f>
        <v>0</v>
      </c>
      <c r="D57" s="57"/>
      <c r="E57" s="57"/>
      <c r="F57" s="57">
        <f t="shared" ref="F57:O57" si="29">$C57/10</f>
        <v>0</v>
      </c>
      <c r="G57" s="57">
        <f t="shared" si="29"/>
        <v>0</v>
      </c>
      <c r="H57" s="57">
        <f t="shared" si="29"/>
        <v>0</v>
      </c>
      <c r="I57" s="57">
        <f t="shared" si="29"/>
        <v>0</v>
      </c>
      <c r="J57" s="57">
        <f t="shared" si="29"/>
        <v>0</v>
      </c>
      <c r="K57" s="57">
        <f t="shared" si="29"/>
        <v>0</v>
      </c>
      <c r="L57" s="57">
        <f t="shared" si="29"/>
        <v>0</v>
      </c>
      <c r="M57" s="57">
        <f t="shared" si="29"/>
        <v>0</v>
      </c>
      <c r="N57" s="57">
        <f t="shared" si="29"/>
        <v>0</v>
      </c>
      <c r="O57" s="57">
        <f t="shared" si="29"/>
        <v>0</v>
      </c>
      <c r="P57" s="57"/>
      <c r="Q57" s="58">
        <f t="shared" si="22"/>
        <v>0</v>
      </c>
      <c r="R57" s="16"/>
      <c r="S57" s="16"/>
      <c r="T57" s="16"/>
      <c r="U57" s="16"/>
      <c r="V57" s="16"/>
      <c r="W57" s="16"/>
      <c r="X57" s="16"/>
      <c r="Y57" s="16"/>
      <c r="Z57" s="16"/>
    </row>
    <row r="58" spans="1:26">
      <c r="A58" s="59"/>
      <c r="B58" s="45" t="s">
        <v>117</v>
      </c>
      <c r="C58" s="57">
        <f>'MSE Middle High Rev&amp;Exp'!F86</f>
        <v>0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58">
        <f t="shared" si="22"/>
        <v>0</v>
      </c>
      <c r="R58" s="59"/>
      <c r="S58" s="59"/>
      <c r="T58" s="59"/>
      <c r="U58" s="59"/>
      <c r="V58" s="59"/>
      <c r="W58" s="59"/>
      <c r="X58" s="59"/>
      <c r="Y58" s="59"/>
      <c r="Z58" s="59"/>
    </row>
    <row r="59" spans="1:26">
      <c r="A59" s="59"/>
      <c r="B59" s="59" t="s">
        <v>118</v>
      </c>
      <c r="C59" s="60">
        <f>SUM(C45:C58)</f>
        <v>0</v>
      </c>
      <c r="D59" s="60"/>
      <c r="E59" s="60">
        <f t="shared" ref="E59:Q59" si="30">SUM(E45:E58)</f>
        <v>0</v>
      </c>
      <c r="F59" s="60">
        <f t="shared" si="30"/>
        <v>0</v>
      </c>
      <c r="G59" s="60">
        <f t="shared" si="30"/>
        <v>0</v>
      </c>
      <c r="H59" s="60">
        <f t="shared" si="30"/>
        <v>0</v>
      </c>
      <c r="I59" s="60">
        <f t="shared" si="30"/>
        <v>0</v>
      </c>
      <c r="J59" s="60">
        <f t="shared" si="30"/>
        <v>0</v>
      </c>
      <c r="K59" s="60">
        <f t="shared" si="30"/>
        <v>0</v>
      </c>
      <c r="L59" s="60">
        <f t="shared" si="30"/>
        <v>0</v>
      </c>
      <c r="M59" s="60">
        <f t="shared" si="30"/>
        <v>0</v>
      </c>
      <c r="N59" s="60">
        <f t="shared" si="30"/>
        <v>0</v>
      </c>
      <c r="O59" s="60">
        <f t="shared" si="30"/>
        <v>0</v>
      </c>
      <c r="P59" s="60">
        <f t="shared" si="30"/>
        <v>0</v>
      </c>
      <c r="Q59" s="61">
        <f t="shared" si="30"/>
        <v>0</v>
      </c>
      <c r="R59" s="59"/>
      <c r="S59" s="59"/>
      <c r="T59" s="59"/>
      <c r="U59" s="59"/>
      <c r="V59" s="59"/>
      <c r="W59" s="59"/>
      <c r="X59" s="59"/>
      <c r="Y59" s="59"/>
      <c r="Z59" s="59"/>
    </row>
    <row r="60" spans="1:26">
      <c r="A60" s="16"/>
      <c r="B60" s="1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  <c r="R60" s="16"/>
      <c r="S60" s="16"/>
      <c r="T60" s="16"/>
      <c r="U60" s="16"/>
      <c r="V60" s="16"/>
      <c r="W60" s="16"/>
      <c r="X60" s="16"/>
      <c r="Y60" s="16"/>
      <c r="Z60" s="16"/>
    </row>
    <row r="61" spans="1:26">
      <c r="A61" s="16"/>
      <c r="B61" s="59" t="s">
        <v>81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  <c r="R61" s="16"/>
      <c r="S61" s="16"/>
      <c r="T61" s="16"/>
      <c r="U61" s="16"/>
      <c r="V61" s="16"/>
      <c r="W61" s="16"/>
      <c r="X61" s="16"/>
      <c r="Y61" s="16"/>
      <c r="Z61" s="16"/>
    </row>
    <row r="62" spans="1:26">
      <c r="A62" s="16"/>
      <c r="B62" s="84" t="s">
        <v>119</v>
      </c>
      <c r="C62" s="57">
        <f>'MSE Middle High Rev&amp;Exp'!F93</f>
        <v>20000</v>
      </c>
      <c r="D62" s="57"/>
      <c r="E62" s="57">
        <f t="shared" ref="E62:E63" si="31">C62</f>
        <v>20000</v>
      </c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>
        <f t="shared" ref="Q62:Q70" si="32">SUM(E62:P62)</f>
        <v>20000</v>
      </c>
      <c r="R62" s="16"/>
      <c r="S62" s="16"/>
      <c r="T62" s="16"/>
      <c r="U62" s="16"/>
      <c r="V62" s="16"/>
      <c r="W62" s="16"/>
      <c r="X62" s="16"/>
      <c r="Y62" s="16"/>
      <c r="Z62" s="16"/>
    </row>
    <row r="63" spans="1:26">
      <c r="A63" s="16"/>
      <c r="B63" s="84" t="s">
        <v>120</v>
      </c>
      <c r="C63" s="57">
        <f>'MSE Middle High Rev&amp;Exp'!F94</f>
        <v>20000</v>
      </c>
      <c r="D63" s="57"/>
      <c r="E63" s="57">
        <f t="shared" si="31"/>
        <v>20000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8">
        <f t="shared" si="32"/>
        <v>20000</v>
      </c>
      <c r="R63" s="16"/>
      <c r="S63" s="16"/>
      <c r="T63" s="16"/>
      <c r="U63" s="16"/>
      <c r="V63" s="16"/>
      <c r="W63" s="16"/>
      <c r="X63" s="16"/>
      <c r="Y63" s="16"/>
      <c r="Z63" s="16"/>
    </row>
    <row r="64" spans="1:26">
      <c r="A64" s="16"/>
      <c r="B64" s="84" t="s">
        <v>121</v>
      </c>
      <c r="C64" s="57">
        <f>'MSE Middle High Rev&amp;Exp'!F95</f>
        <v>0</v>
      </c>
      <c r="D64" s="57"/>
      <c r="E64" s="57">
        <f t="shared" ref="E64:P64" si="33">$C64/12</f>
        <v>0</v>
      </c>
      <c r="F64" s="57">
        <f t="shared" si="33"/>
        <v>0</v>
      </c>
      <c r="G64" s="57">
        <f t="shared" si="33"/>
        <v>0</v>
      </c>
      <c r="H64" s="57">
        <f t="shared" si="33"/>
        <v>0</v>
      </c>
      <c r="I64" s="57">
        <f t="shared" si="33"/>
        <v>0</v>
      </c>
      <c r="J64" s="57">
        <f t="shared" si="33"/>
        <v>0</v>
      </c>
      <c r="K64" s="57">
        <f t="shared" si="33"/>
        <v>0</v>
      </c>
      <c r="L64" s="57">
        <f t="shared" si="33"/>
        <v>0</v>
      </c>
      <c r="M64" s="57">
        <f t="shared" si="33"/>
        <v>0</v>
      </c>
      <c r="N64" s="57">
        <f t="shared" si="33"/>
        <v>0</v>
      </c>
      <c r="O64" s="57">
        <f t="shared" si="33"/>
        <v>0</v>
      </c>
      <c r="P64" s="57">
        <f t="shared" si="33"/>
        <v>0</v>
      </c>
      <c r="Q64" s="58">
        <f t="shared" si="32"/>
        <v>0</v>
      </c>
      <c r="R64" s="16"/>
      <c r="S64" s="16"/>
      <c r="T64" s="16"/>
      <c r="U64" s="16"/>
      <c r="V64" s="16"/>
      <c r="W64" s="16"/>
      <c r="X64" s="16"/>
      <c r="Y64" s="16"/>
      <c r="Z64" s="16"/>
    </row>
    <row r="65" spans="1:26">
      <c r="A65" s="16"/>
      <c r="B65" s="84" t="s">
        <v>122</v>
      </c>
      <c r="C65" s="57">
        <f>'MSE Middle High Rev&amp;Exp'!F96</f>
        <v>0</v>
      </c>
      <c r="D65" s="57"/>
      <c r="E65" s="57">
        <f t="shared" ref="E65:F65" si="34">$C65/2</f>
        <v>0</v>
      </c>
      <c r="F65" s="57">
        <f t="shared" si="34"/>
        <v>0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8">
        <f t="shared" si="32"/>
        <v>0</v>
      </c>
      <c r="R65" s="16"/>
      <c r="S65" s="16"/>
      <c r="T65" s="16"/>
      <c r="U65" s="16"/>
      <c r="V65" s="16"/>
      <c r="W65" s="16"/>
      <c r="X65" s="16"/>
      <c r="Y65" s="16"/>
      <c r="Z65" s="16"/>
    </row>
    <row r="66" spans="1:26">
      <c r="A66" s="16"/>
      <c r="B66" s="84" t="s">
        <v>123</v>
      </c>
      <c r="C66" s="57">
        <f>'MSE Middle High Rev&amp;Exp'!F97</f>
        <v>0</v>
      </c>
      <c r="D66" s="57"/>
      <c r="E66" s="57">
        <f t="shared" ref="E66:P66" si="35">$C66/12</f>
        <v>0</v>
      </c>
      <c r="F66" s="57">
        <f t="shared" si="35"/>
        <v>0</v>
      </c>
      <c r="G66" s="57">
        <f t="shared" si="35"/>
        <v>0</v>
      </c>
      <c r="H66" s="57">
        <f t="shared" si="35"/>
        <v>0</v>
      </c>
      <c r="I66" s="57">
        <f t="shared" si="35"/>
        <v>0</v>
      </c>
      <c r="J66" s="57">
        <f t="shared" si="35"/>
        <v>0</v>
      </c>
      <c r="K66" s="57">
        <f t="shared" si="35"/>
        <v>0</v>
      </c>
      <c r="L66" s="57">
        <f t="shared" si="35"/>
        <v>0</v>
      </c>
      <c r="M66" s="57">
        <f t="shared" si="35"/>
        <v>0</v>
      </c>
      <c r="N66" s="57">
        <f t="shared" si="35"/>
        <v>0</v>
      </c>
      <c r="O66" s="57">
        <f t="shared" si="35"/>
        <v>0</v>
      </c>
      <c r="P66" s="57">
        <f t="shared" si="35"/>
        <v>0</v>
      </c>
      <c r="Q66" s="58">
        <f t="shared" si="32"/>
        <v>0</v>
      </c>
      <c r="R66" s="16"/>
      <c r="S66" s="16"/>
      <c r="T66" s="16"/>
      <c r="U66" s="16"/>
      <c r="V66" s="16"/>
      <c r="W66" s="16"/>
      <c r="X66" s="16"/>
      <c r="Y66" s="16"/>
      <c r="Z66" s="16"/>
    </row>
    <row r="67" spans="1:26">
      <c r="A67" s="16"/>
      <c r="B67" s="84" t="s">
        <v>124</v>
      </c>
      <c r="C67" s="57">
        <f>'MSE Middle High Rev&amp;Exp'!F99</f>
        <v>0</v>
      </c>
      <c r="D67" s="57"/>
      <c r="E67" s="57">
        <f t="shared" ref="E67:P67" si="36">$C67/12</f>
        <v>0</v>
      </c>
      <c r="F67" s="57">
        <f t="shared" si="36"/>
        <v>0</v>
      </c>
      <c r="G67" s="57">
        <f t="shared" si="36"/>
        <v>0</v>
      </c>
      <c r="H67" s="57">
        <f t="shared" si="36"/>
        <v>0</v>
      </c>
      <c r="I67" s="57">
        <f t="shared" si="36"/>
        <v>0</v>
      </c>
      <c r="J67" s="57">
        <f t="shared" si="36"/>
        <v>0</v>
      </c>
      <c r="K67" s="57">
        <f t="shared" si="36"/>
        <v>0</v>
      </c>
      <c r="L67" s="57">
        <f t="shared" si="36"/>
        <v>0</v>
      </c>
      <c r="M67" s="57">
        <f t="shared" si="36"/>
        <v>0</v>
      </c>
      <c r="N67" s="57">
        <f t="shared" si="36"/>
        <v>0</v>
      </c>
      <c r="O67" s="57">
        <f t="shared" si="36"/>
        <v>0</v>
      </c>
      <c r="P67" s="57">
        <f t="shared" si="36"/>
        <v>0</v>
      </c>
      <c r="Q67" s="58">
        <f t="shared" si="32"/>
        <v>0</v>
      </c>
      <c r="R67" s="16"/>
      <c r="S67" s="16"/>
      <c r="T67" s="16"/>
      <c r="U67" s="16"/>
      <c r="V67" s="16"/>
      <c r="W67" s="16"/>
      <c r="X67" s="16"/>
      <c r="Y67" s="16"/>
      <c r="Z67" s="16"/>
    </row>
    <row r="68" spans="1:26">
      <c r="A68" s="16"/>
      <c r="B68" s="84" t="s">
        <v>125</v>
      </c>
      <c r="C68" s="57">
        <f>'MSE Middle High Rev&amp;Exp'!F100</f>
        <v>45000</v>
      </c>
      <c r="D68" s="57"/>
      <c r="E68" s="57">
        <f t="shared" ref="E68:P68" si="37">$C68/12</f>
        <v>3750</v>
      </c>
      <c r="F68" s="57">
        <f t="shared" si="37"/>
        <v>3750</v>
      </c>
      <c r="G68" s="57">
        <f t="shared" si="37"/>
        <v>3750</v>
      </c>
      <c r="H68" s="57">
        <f t="shared" si="37"/>
        <v>3750</v>
      </c>
      <c r="I68" s="57">
        <f t="shared" si="37"/>
        <v>3750</v>
      </c>
      <c r="J68" s="57">
        <f t="shared" si="37"/>
        <v>3750</v>
      </c>
      <c r="K68" s="57">
        <f t="shared" si="37"/>
        <v>3750</v>
      </c>
      <c r="L68" s="57">
        <f t="shared" si="37"/>
        <v>3750</v>
      </c>
      <c r="M68" s="57">
        <f t="shared" si="37"/>
        <v>3750</v>
      </c>
      <c r="N68" s="57">
        <f t="shared" si="37"/>
        <v>3750</v>
      </c>
      <c r="O68" s="57">
        <f t="shared" si="37"/>
        <v>3750</v>
      </c>
      <c r="P68" s="57">
        <f t="shared" si="37"/>
        <v>3750</v>
      </c>
      <c r="Q68" s="58">
        <f t="shared" si="32"/>
        <v>45000</v>
      </c>
      <c r="R68" s="16"/>
      <c r="S68" s="16"/>
      <c r="T68" s="16"/>
      <c r="U68" s="16"/>
      <c r="V68" s="16"/>
      <c r="W68" s="16"/>
      <c r="X68" s="16"/>
      <c r="Y68" s="16"/>
      <c r="Z68" s="16"/>
    </row>
    <row r="69" spans="1:26">
      <c r="A69" s="16"/>
      <c r="B69" s="84" t="s">
        <v>126</v>
      </c>
      <c r="C69" s="57">
        <f>'MSE Middle High Rev&amp;Exp'!F101</f>
        <v>15000</v>
      </c>
      <c r="D69" s="57"/>
      <c r="E69" s="57">
        <f t="shared" ref="E69:E70" si="38">C69</f>
        <v>15000</v>
      </c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8">
        <f t="shared" si="32"/>
        <v>15000</v>
      </c>
      <c r="R69" s="16"/>
      <c r="S69" s="16"/>
      <c r="T69" s="16"/>
      <c r="U69" s="16"/>
      <c r="V69" s="16"/>
      <c r="W69" s="16"/>
      <c r="X69" s="16"/>
      <c r="Y69" s="16"/>
      <c r="Z69" s="16"/>
    </row>
    <row r="70" spans="1:26">
      <c r="A70" s="16"/>
      <c r="B70" s="84" t="s">
        <v>128</v>
      </c>
      <c r="C70" s="57">
        <f>'MSE Middle High Rev&amp;Exp'!F102</f>
        <v>0</v>
      </c>
      <c r="D70" s="57"/>
      <c r="E70" s="57">
        <f t="shared" si="38"/>
        <v>0</v>
      </c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8">
        <f t="shared" si="32"/>
        <v>0</v>
      </c>
      <c r="R70" s="16"/>
      <c r="S70" s="16"/>
      <c r="T70" s="16"/>
      <c r="U70" s="16"/>
      <c r="V70" s="16"/>
      <c r="W70" s="16"/>
      <c r="X70" s="16"/>
      <c r="Y70" s="16"/>
      <c r="Z70" s="16"/>
    </row>
    <row r="71" spans="1:26">
      <c r="A71" s="59"/>
      <c r="B71" s="59" t="s">
        <v>129</v>
      </c>
      <c r="C71" s="60">
        <f>SUM(C62:C70)</f>
        <v>100000</v>
      </c>
      <c r="D71" s="60"/>
      <c r="E71" s="60">
        <f t="shared" ref="E71:Q71" si="39">SUM(E62:E70)</f>
        <v>58750</v>
      </c>
      <c r="F71" s="60">
        <f t="shared" si="39"/>
        <v>3750</v>
      </c>
      <c r="G71" s="60">
        <f t="shared" si="39"/>
        <v>3750</v>
      </c>
      <c r="H71" s="60">
        <f t="shared" si="39"/>
        <v>3750</v>
      </c>
      <c r="I71" s="60">
        <f t="shared" si="39"/>
        <v>3750</v>
      </c>
      <c r="J71" s="60">
        <f t="shared" si="39"/>
        <v>3750</v>
      </c>
      <c r="K71" s="60">
        <f t="shared" si="39"/>
        <v>3750</v>
      </c>
      <c r="L71" s="60">
        <f t="shared" si="39"/>
        <v>3750</v>
      </c>
      <c r="M71" s="60">
        <f t="shared" si="39"/>
        <v>3750</v>
      </c>
      <c r="N71" s="60">
        <f t="shared" si="39"/>
        <v>3750</v>
      </c>
      <c r="O71" s="60">
        <f t="shared" si="39"/>
        <v>3750</v>
      </c>
      <c r="P71" s="60">
        <f t="shared" si="39"/>
        <v>3750</v>
      </c>
      <c r="Q71" s="61">
        <f t="shared" si="39"/>
        <v>100000</v>
      </c>
      <c r="R71" s="59"/>
      <c r="S71" s="59"/>
      <c r="T71" s="59"/>
      <c r="U71" s="59"/>
      <c r="V71" s="59"/>
      <c r="W71" s="59"/>
      <c r="X71" s="59"/>
      <c r="Y71" s="59"/>
      <c r="Z71" s="59"/>
    </row>
    <row r="72" spans="1:26">
      <c r="A72" s="16"/>
      <c r="B72" s="16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8"/>
      <c r="R72" s="16"/>
      <c r="S72" s="16"/>
      <c r="T72" s="16"/>
      <c r="U72" s="16"/>
      <c r="V72" s="16"/>
      <c r="W72" s="16"/>
      <c r="X72" s="16"/>
      <c r="Y72" s="16"/>
      <c r="Z72" s="16"/>
    </row>
    <row r="73" spans="1:26">
      <c r="A73" s="16"/>
      <c r="B73" s="71" t="s">
        <v>83</v>
      </c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8"/>
      <c r="R73" s="16"/>
      <c r="S73" s="16"/>
      <c r="T73" s="16"/>
      <c r="U73" s="16"/>
      <c r="V73" s="16"/>
      <c r="W73" s="16"/>
      <c r="X73" s="16"/>
      <c r="Y73" s="16"/>
      <c r="Z73" s="16"/>
    </row>
    <row r="74" spans="1:26">
      <c r="A74" s="16"/>
      <c r="B74" s="84" t="s">
        <v>130</v>
      </c>
      <c r="C74" s="57">
        <f>'MSE Middle High Rev&amp;Exp'!F117</f>
        <v>0</v>
      </c>
      <c r="D74" s="57"/>
      <c r="E74" s="57">
        <f t="shared" ref="E74:P74" si="40">$C74/12</f>
        <v>0</v>
      </c>
      <c r="F74" s="57">
        <f t="shared" si="40"/>
        <v>0</v>
      </c>
      <c r="G74" s="57">
        <f t="shared" si="40"/>
        <v>0</v>
      </c>
      <c r="H74" s="57">
        <f t="shared" si="40"/>
        <v>0</v>
      </c>
      <c r="I74" s="57">
        <f t="shared" si="40"/>
        <v>0</v>
      </c>
      <c r="J74" s="57">
        <f t="shared" si="40"/>
        <v>0</v>
      </c>
      <c r="K74" s="57">
        <f t="shared" si="40"/>
        <v>0</v>
      </c>
      <c r="L74" s="57">
        <f t="shared" si="40"/>
        <v>0</v>
      </c>
      <c r="M74" s="57">
        <f t="shared" si="40"/>
        <v>0</v>
      </c>
      <c r="N74" s="57">
        <f t="shared" si="40"/>
        <v>0</v>
      </c>
      <c r="O74" s="57">
        <f t="shared" si="40"/>
        <v>0</v>
      </c>
      <c r="P74" s="57">
        <f t="shared" si="40"/>
        <v>0</v>
      </c>
      <c r="Q74" s="58">
        <f t="shared" ref="Q74:Q77" si="41">SUM(E74:P74)</f>
        <v>0</v>
      </c>
      <c r="R74" s="16"/>
      <c r="S74" s="16"/>
      <c r="T74" s="16"/>
      <c r="U74" s="16"/>
      <c r="V74" s="16"/>
      <c r="W74" s="16"/>
      <c r="X74" s="16"/>
      <c r="Y74" s="16"/>
      <c r="Z74" s="16"/>
    </row>
    <row r="75" spans="1:26">
      <c r="A75" s="16"/>
      <c r="B75" s="84" t="s">
        <v>131</v>
      </c>
      <c r="C75" s="57">
        <f>'MSE Middle High Rev&amp;Exp'!F118</f>
        <v>0</v>
      </c>
      <c r="D75" s="57"/>
      <c r="E75" s="57">
        <f t="shared" ref="E75:P75" si="42">$C75/12</f>
        <v>0</v>
      </c>
      <c r="F75" s="57">
        <f t="shared" si="42"/>
        <v>0</v>
      </c>
      <c r="G75" s="57">
        <f t="shared" si="42"/>
        <v>0</v>
      </c>
      <c r="H75" s="57">
        <f t="shared" si="42"/>
        <v>0</v>
      </c>
      <c r="I75" s="57">
        <f t="shared" si="42"/>
        <v>0</v>
      </c>
      <c r="J75" s="57">
        <f t="shared" si="42"/>
        <v>0</v>
      </c>
      <c r="K75" s="57">
        <f t="shared" si="42"/>
        <v>0</v>
      </c>
      <c r="L75" s="57">
        <f t="shared" si="42"/>
        <v>0</v>
      </c>
      <c r="M75" s="57">
        <f t="shared" si="42"/>
        <v>0</v>
      </c>
      <c r="N75" s="57">
        <f t="shared" si="42"/>
        <v>0</v>
      </c>
      <c r="O75" s="57">
        <f t="shared" si="42"/>
        <v>0</v>
      </c>
      <c r="P75" s="57">
        <f t="shared" si="42"/>
        <v>0</v>
      </c>
      <c r="Q75" s="58">
        <f t="shared" si="41"/>
        <v>0</v>
      </c>
      <c r="R75" s="16"/>
      <c r="S75" s="16"/>
      <c r="T75" s="16"/>
      <c r="U75" s="16"/>
      <c r="V75" s="16"/>
      <c r="W75" s="16"/>
      <c r="X75" s="16"/>
      <c r="Y75" s="16"/>
      <c r="Z75" s="16"/>
    </row>
    <row r="76" spans="1:26">
      <c r="A76" s="16"/>
      <c r="B76" s="84" t="s">
        <v>132</v>
      </c>
      <c r="C76" s="57">
        <f>'MSE Middle High Rev&amp;Exp'!F119</f>
        <v>0</v>
      </c>
      <c r="D76" s="57"/>
      <c r="E76" s="57">
        <f t="shared" ref="E76:P76" si="43">$C76/12</f>
        <v>0</v>
      </c>
      <c r="F76" s="57">
        <f t="shared" si="43"/>
        <v>0</v>
      </c>
      <c r="G76" s="57">
        <f t="shared" si="43"/>
        <v>0</v>
      </c>
      <c r="H76" s="57">
        <f t="shared" si="43"/>
        <v>0</v>
      </c>
      <c r="I76" s="57">
        <f t="shared" si="43"/>
        <v>0</v>
      </c>
      <c r="J76" s="57">
        <f t="shared" si="43"/>
        <v>0</v>
      </c>
      <c r="K76" s="57">
        <f t="shared" si="43"/>
        <v>0</v>
      </c>
      <c r="L76" s="57">
        <f t="shared" si="43"/>
        <v>0</v>
      </c>
      <c r="M76" s="57">
        <f t="shared" si="43"/>
        <v>0</v>
      </c>
      <c r="N76" s="57">
        <f t="shared" si="43"/>
        <v>0</v>
      </c>
      <c r="O76" s="57">
        <f t="shared" si="43"/>
        <v>0</v>
      </c>
      <c r="P76" s="57">
        <f t="shared" si="43"/>
        <v>0</v>
      </c>
      <c r="Q76" s="58">
        <f t="shared" si="41"/>
        <v>0</v>
      </c>
      <c r="R76" s="16"/>
      <c r="S76" s="16"/>
      <c r="T76" s="16"/>
      <c r="U76" s="16"/>
      <c r="V76" s="16"/>
      <c r="W76" s="16"/>
      <c r="X76" s="16"/>
      <c r="Y76" s="16"/>
      <c r="Z76" s="16"/>
    </row>
    <row r="77" spans="1:26">
      <c r="A77" s="16"/>
      <c r="B77" s="84" t="s">
        <v>133</v>
      </c>
      <c r="C77" s="57">
        <f>'MSE Middle High Rev&amp;Exp'!F120</f>
        <v>0</v>
      </c>
      <c r="D77" s="57"/>
      <c r="E77" s="57">
        <f t="shared" ref="E77:P77" si="44">$C77/12</f>
        <v>0</v>
      </c>
      <c r="F77" s="57">
        <f t="shared" si="44"/>
        <v>0</v>
      </c>
      <c r="G77" s="57">
        <f t="shared" si="44"/>
        <v>0</v>
      </c>
      <c r="H77" s="57">
        <f t="shared" si="44"/>
        <v>0</v>
      </c>
      <c r="I77" s="57">
        <f t="shared" si="44"/>
        <v>0</v>
      </c>
      <c r="J77" s="57">
        <f t="shared" si="44"/>
        <v>0</v>
      </c>
      <c r="K77" s="57">
        <f t="shared" si="44"/>
        <v>0</v>
      </c>
      <c r="L77" s="57">
        <f t="shared" si="44"/>
        <v>0</v>
      </c>
      <c r="M77" s="57">
        <f t="shared" si="44"/>
        <v>0</v>
      </c>
      <c r="N77" s="57">
        <f t="shared" si="44"/>
        <v>0</v>
      </c>
      <c r="O77" s="57">
        <f t="shared" si="44"/>
        <v>0</v>
      </c>
      <c r="P77" s="57">
        <f t="shared" si="44"/>
        <v>0</v>
      </c>
      <c r="Q77" s="58">
        <f t="shared" si="41"/>
        <v>0</v>
      </c>
      <c r="R77" s="16"/>
      <c r="S77" s="16"/>
      <c r="T77" s="16"/>
      <c r="U77" s="16"/>
      <c r="V77" s="16"/>
      <c r="W77" s="16"/>
      <c r="X77" s="16"/>
      <c r="Y77" s="16"/>
      <c r="Z77" s="16"/>
    </row>
    <row r="78" spans="1:26">
      <c r="A78" s="59"/>
      <c r="B78" s="71" t="s">
        <v>134</v>
      </c>
      <c r="C78" s="60">
        <f>SUM(C74:C77)</f>
        <v>0</v>
      </c>
      <c r="D78" s="60"/>
      <c r="E78" s="60">
        <f t="shared" ref="E78:Q78" si="45">SUM(E74:E77)</f>
        <v>0</v>
      </c>
      <c r="F78" s="60">
        <f t="shared" si="45"/>
        <v>0</v>
      </c>
      <c r="G78" s="60">
        <f t="shared" si="45"/>
        <v>0</v>
      </c>
      <c r="H78" s="60">
        <f t="shared" si="45"/>
        <v>0</v>
      </c>
      <c r="I78" s="60">
        <f t="shared" si="45"/>
        <v>0</v>
      </c>
      <c r="J78" s="60">
        <f t="shared" si="45"/>
        <v>0</v>
      </c>
      <c r="K78" s="60">
        <f t="shared" si="45"/>
        <v>0</v>
      </c>
      <c r="L78" s="60">
        <f t="shared" si="45"/>
        <v>0</v>
      </c>
      <c r="M78" s="60">
        <f t="shared" si="45"/>
        <v>0</v>
      </c>
      <c r="N78" s="60">
        <f t="shared" si="45"/>
        <v>0</v>
      </c>
      <c r="O78" s="60">
        <f t="shared" si="45"/>
        <v>0</v>
      </c>
      <c r="P78" s="60">
        <f t="shared" si="45"/>
        <v>0</v>
      </c>
      <c r="Q78" s="61">
        <f t="shared" si="45"/>
        <v>0</v>
      </c>
      <c r="R78" s="59"/>
      <c r="S78" s="59"/>
      <c r="T78" s="59"/>
      <c r="U78" s="59"/>
      <c r="V78" s="59"/>
      <c r="W78" s="59"/>
      <c r="X78" s="59"/>
      <c r="Y78" s="59"/>
      <c r="Z78" s="59"/>
    </row>
    <row r="79" spans="1:26">
      <c r="A79" s="16"/>
      <c r="B79" s="16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8"/>
      <c r="R79" s="16"/>
      <c r="S79" s="16"/>
      <c r="T79" s="16"/>
      <c r="U79" s="16"/>
      <c r="V79" s="16"/>
      <c r="W79" s="16"/>
      <c r="X79" s="16"/>
      <c r="Y79" s="16"/>
      <c r="Z79" s="16"/>
    </row>
    <row r="80" spans="1:26">
      <c r="A80" s="16"/>
      <c r="B80" s="59" t="s">
        <v>84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  <c r="R80" s="16"/>
      <c r="S80" s="16"/>
      <c r="T80" s="16"/>
      <c r="U80" s="16"/>
      <c r="V80" s="16"/>
      <c r="W80" s="16"/>
      <c r="X80" s="16"/>
      <c r="Y80" s="16"/>
      <c r="Z80" s="16"/>
    </row>
    <row r="81" spans="1:26">
      <c r="A81" s="16"/>
      <c r="B81" s="84" t="s">
        <v>136</v>
      </c>
      <c r="C81" s="57">
        <f>'MSE Middle High Rev&amp;Exp'!F129</f>
        <v>0</v>
      </c>
      <c r="D81" s="57"/>
      <c r="E81" s="57">
        <f t="shared" ref="E81:P81" si="46">$C81/12</f>
        <v>0</v>
      </c>
      <c r="F81" s="57">
        <f t="shared" si="46"/>
        <v>0</v>
      </c>
      <c r="G81" s="57">
        <f t="shared" si="46"/>
        <v>0</v>
      </c>
      <c r="H81" s="57">
        <f t="shared" si="46"/>
        <v>0</v>
      </c>
      <c r="I81" s="57">
        <f t="shared" si="46"/>
        <v>0</v>
      </c>
      <c r="J81" s="57">
        <f t="shared" si="46"/>
        <v>0</v>
      </c>
      <c r="K81" s="57">
        <f t="shared" si="46"/>
        <v>0</v>
      </c>
      <c r="L81" s="57">
        <f t="shared" si="46"/>
        <v>0</v>
      </c>
      <c r="M81" s="57">
        <f t="shared" si="46"/>
        <v>0</v>
      </c>
      <c r="N81" s="57">
        <f t="shared" si="46"/>
        <v>0</v>
      </c>
      <c r="O81" s="57">
        <f t="shared" si="46"/>
        <v>0</v>
      </c>
      <c r="P81" s="57">
        <f t="shared" si="46"/>
        <v>0</v>
      </c>
      <c r="Q81" s="58">
        <f t="shared" ref="Q81:Q82" si="47">SUM(E81:P81)</f>
        <v>0</v>
      </c>
      <c r="R81" s="16"/>
      <c r="S81" s="16"/>
      <c r="T81" s="16"/>
      <c r="U81" s="16"/>
      <c r="V81" s="16"/>
      <c r="W81" s="16"/>
      <c r="X81" s="16"/>
      <c r="Y81" s="16"/>
      <c r="Z81" s="16"/>
    </row>
    <row r="82" spans="1:26">
      <c r="A82" s="16"/>
      <c r="B82" s="84" t="s">
        <v>137</v>
      </c>
      <c r="C82" s="57">
        <f>'MSE Middle High Rev&amp;Exp'!F130</f>
        <v>0</v>
      </c>
      <c r="D82" s="57"/>
      <c r="E82" s="57">
        <f t="shared" ref="E82:P82" si="48">$C82/12</f>
        <v>0</v>
      </c>
      <c r="F82" s="57">
        <f t="shared" si="48"/>
        <v>0</v>
      </c>
      <c r="G82" s="57">
        <f t="shared" si="48"/>
        <v>0</v>
      </c>
      <c r="H82" s="57">
        <f t="shared" si="48"/>
        <v>0</v>
      </c>
      <c r="I82" s="57">
        <f t="shared" si="48"/>
        <v>0</v>
      </c>
      <c r="J82" s="57">
        <f t="shared" si="48"/>
        <v>0</v>
      </c>
      <c r="K82" s="57">
        <f t="shared" si="48"/>
        <v>0</v>
      </c>
      <c r="L82" s="57">
        <f t="shared" si="48"/>
        <v>0</v>
      </c>
      <c r="M82" s="57">
        <f t="shared" si="48"/>
        <v>0</v>
      </c>
      <c r="N82" s="57">
        <f t="shared" si="48"/>
        <v>0</v>
      </c>
      <c r="O82" s="57">
        <f t="shared" si="48"/>
        <v>0</v>
      </c>
      <c r="P82" s="57">
        <f t="shared" si="48"/>
        <v>0</v>
      </c>
      <c r="Q82" s="58">
        <f t="shared" si="47"/>
        <v>0</v>
      </c>
      <c r="R82" s="16"/>
      <c r="S82" s="16"/>
      <c r="T82" s="16"/>
      <c r="U82" s="16"/>
      <c r="V82" s="16"/>
      <c r="W82" s="16"/>
      <c r="X82" s="16"/>
      <c r="Y82" s="16"/>
      <c r="Z82" s="16"/>
    </row>
    <row r="83" spans="1:26">
      <c r="A83" s="59"/>
      <c r="B83" s="59" t="s">
        <v>138</v>
      </c>
      <c r="C83" s="60">
        <f>SUM(C81:C82)</f>
        <v>0</v>
      </c>
      <c r="D83" s="60"/>
      <c r="E83" s="60">
        <f t="shared" ref="E83:Q83" si="49">SUM(E81:E82)</f>
        <v>0</v>
      </c>
      <c r="F83" s="60">
        <f t="shared" si="49"/>
        <v>0</v>
      </c>
      <c r="G83" s="60">
        <f t="shared" si="49"/>
        <v>0</v>
      </c>
      <c r="H83" s="60">
        <f t="shared" si="49"/>
        <v>0</v>
      </c>
      <c r="I83" s="60">
        <f t="shared" si="49"/>
        <v>0</v>
      </c>
      <c r="J83" s="60">
        <f t="shared" si="49"/>
        <v>0</v>
      </c>
      <c r="K83" s="60">
        <f t="shared" si="49"/>
        <v>0</v>
      </c>
      <c r="L83" s="60">
        <f t="shared" si="49"/>
        <v>0</v>
      </c>
      <c r="M83" s="60">
        <f t="shared" si="49"/>
        <v>0</v>
      </c>
      <c r="N83" s="60">
        <f t="shared" si="49"/>
        <v>0</v>
      </c>
      <c r="O83" s="60">
        <f t="shared" si="49"/>
        <v>0</v>
      </c>
      <c r="P83" s="60">
        <f t="shared" si="49"/>
        <v>0</v>
      </c>
      <c r="Q83" s="61">
        <f t="shared" si="49"/>
        <v>0</v>
      </c>
      <c r="R83" s="59"/>
      <c r="S83" s="59"/>
      <c r="T83" s="59"/>
      <c r="U83" s="59"/>
      <c r="V83" s="59"/>
      <c r="W83" s="59"/>
      <c r="X83" s="59"/>
      <c r="Y83" s="59"/>
      <c r="Z83" s="59"/>
    </row>
    <row r="84" spans="1:26">
      <c r="A84" s="16"/>
      <c r="B84" s="16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8"/>
      <c r="R84" s="16"/>
      <c r="S84" s="16"/>
      <c r="T84" s="16"/>
      <c r="U84" s="16"/>
      <c r="V84" s="16"/>
      <c r="W84" s="16"/>
      <c r="X84" s="16"/>
      <c r="Y84" s="16"/>
      <c r="Z84" s="16"/>
    </row>
    <row r="85" spans="1:26">
      <c r="A85" s="16"/>
      <c r="B85" s="16" t="s">
        <v>85</v>
      </c>
      <c r="C85" s="57">
        <f ca="1">'MSE Middle High Rev&amp;Exp'!F136</f>
        <v>0</v>
      </c>
      <c r="D85" s="57"/>
      <c r="E85" s="57"/>
      <c r="F85" s="57">
        <f t="shared" ref="F85:N85" ca="1" si="50">$C85/10</f>
        <v>0</v>
      </c>
      <c r="G85" s="57">
        <f t="shared" ca="1" si="50"/>
        <v>0</v>
      </c>
      <c r="H85" s="57">
        <f t="shared" ca="1" si="50"/>
        <v>0</v>
      </c>
      <c r="I85" s="57">
        <f t="shared" ca="1" si="50"/>
        <v>0</v>
      </c>
      <c r="J85" s="57">
        <f t="shared" ca="1" si="50"/>
        <v>0</v>
      </c>
      <c r="K85" s="57">
        <f t="shared" ca="1" si="50"/>
        <v>0</v>
      </c>
      <c r="L85" s="57">
        <f t="shared" ca="1" si="50"/>
        <v>0</v>
      </c>
      <c r="M85" s="57">
        <f t="shared" ca="1" si="50"/>
        <v>0</v>
      </c>
      <c r="N85" s="57">
        <f t="shared" ca="1" si="50"/>
        <v>0</v>
      </c>
      <c r="O85" s="57"/>
      <c r="P85" s="57">
        <f ca="1">$C85/10</f>
        <v>0</v>
      </c>
      <c r="Q85" s="58">
        <f ca="1">SUM(E85:P85)</f>
        <v>0</v>
      </c>
      <c r="R85" s="16"/>
      <c r="S85" s="16"/>
      <c r="T85" s="16"/>
      <c r="U85" s="16"/>
      <c r="V85" s="16"/>
      <c r="W85" s="16"/>
      <c r="X85" s="16"/>
      <c r="Y85" s="16"/>
      <c r="Z85" s="16"/>
    </row>
    <row r="86" spans="1:26">
      <c r="A86" s="16"/>
      <c r="B86" s="59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8"/>
      <c r="R86" s="16"/>
      <c r="S86" s="16"/>
      <c r="T86" s="16"/>
      <c r="U86" s="16"/>
      <c r="V86" s="16"/>
      <c r="W86" s="16"/>
      <c r="X86" s="16"/>
      <c r="Y86" s="16"/>
      <c r="Z86" s="16"/>
    </row>
    <row r="87" spans="1:26">
      <c r="A87" s="59"/>
      <c r="B87" s="59" t="s">
        <v>86</v>
      </c>
      <c r="C87" s="60" t="e">
        <f ca="1">C85+C83+C78+C71+C59+C42</f>
        <v>#REF!</v>
      </c>
      <c r="D87" s="60"/>
      <c r="E87" s="60" t="e">
        <f t="shared" ref="E87:Q87" si="51">E85+E83+E78+E71+E59+E42</f>
        <v>#REF!</v>
      </c>
      <c r="F87" s="60" t="e">
        <f t="shared" ca="1" si="51"/>
        <v>#REF!</v>
      </c>
      <c r="G87" s="60" t="e">
        <f t="shared" ca="1" si="51"/>
        <v>#REF!</v>
      </c>
      <c r="H87" s="60" t="e">
        <f t="shared" ca="1" si="51"/>
        <v>#REF!</v>
      </c>
      <c r="I87" s="60" t="e">
        <f t="shared" ca="1" si="51"/>
        <v>#REF!</v>
      </c>
      <c r="J87" s="60" t="e">
        <f t="shared" ca="1" si="51"/>
        <v>#REF!</v>
      </c>
      <c r="K87" s="60" t="e">
        <f t="shared" ca="1" si="51"/>
        <v>#REF!</v>
      </c>
      <c r="L87" s="60" t="e">
        <f t="shared" ca="1" si="51"/>
        <v>#REF!</v>
      </c>
      <c r="M87" s="60" t="e">
        <f t="shared" ca="1" si="51"/>
        <v>#REF!</v>
      </c>
      <c r="N87" s="60" t="e">
        <f t="shared" ca="1" si="51"/>
        <v>#REF!</v>
      </c>
      <c r="O87" s="60" t="e">
        <f t="shared" si="51"/>
        <v>#REF!</v>
      </c>
      <c r="P87" s="60" t="e">
        <f t="shared" ca="1" si="51"/>
        <v>#REF!</v>
      </c>
      <c r="Q87" s="61" t="e">
        <f t="shared" ca="1" si="51"/>
        <v>#REF!</v>
      </c>
      <c r="R87" s="59"/>
      <c r="S87" s="59"/>
      <c r="T87" s="59"/>
      <c r="U87" s="59"/>
      <c r="V87" s="59"/>
      <c r="W87" s="59"/>
      <c r="X87" s="59"/>
      <c r="Y87" s="59"/>
      <c r="Z87" s="59"/>
    </row>
    <row r="88" spans="1:26">
      <c r="A88" s="16"/>
      <c r="B88" s="16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8"/>
      <c r="R88" s="16"/>
      <c r="S88" s="16"/>
      <c r="T88" s="16"/>
      <c r="U88" s="16"/>
      <c r="V88" s="16"/>
      <c r="W88" s="16"/>
      <c r="X88" s="16"/>
      <c r="Y88" s="16"/>
      <c r="Z88" s="16"/>
    </row>
    <row r="89" spans="1:26">
      <c r="A89" s="59"/>
      <c r="B89" s="59" t="s">
        <v>139</v>
      </c>
      <c r="C89" s="60" t="e">
        <f ca="1">C34-C87</f>
        <v>#REF!</v>
      </c>
      <c r="D89" s="60"/>
      <c r="E89" s="60" t="e">
        <f t="shared" ref="E89:Q89" si="52">E34-E87</f>
        <v>#REF!</v>
      </c>
      <c r="F89" s="60" t="e">
        <f t="shared" ca="1" si="52"/>
        <v>#REF!</v>
      </c>
      <c r="G89" s="60" t="e">
        <f t="shared" ca="1" si="52"/>
        <v>#REF!</v>
      </c>
      <c r="H89" s="60" t="e">
        <f t="shared" ca="1" si="52"/>
        <v>#REF!</v>
      </c>
      <c r="I89" s="60" t="e">
        <f t="shared" ca="1" si="52"/>
        <v>#REF!</v>
      </c>
      <c r="J89" s="60" t="e">
        <f t="shared" ca="1" si="52"/>
        <v>#REF!</v>
      </c>
      <c r="K89" s="60" t="e">
        <f t="shared" ca="1" si="52"/>
        <v>#REF!</v>
      </c>
      <c r="L89" s="60" t="e">
        <f t="shared" ca="1" si="52"/>
        <v>#REF!</v>
      </c>
      <c r="M89" s="60" t="e">
        <f t="shared" ca="1" si="52"/>
        <v>#REF!</v>
      </c>
      <c r="N89" s="60" t="e">
        <f t="shared" ca="1" si="52"/>
        <v>#REF!</v>
      </c>
      <c r="O89" s="60" t="e">
        <f t="shared" si="52"/>
        <v>#REF!</v>
      </c>
      <c r="P89" s="60" t="e">
        <f t="shared" ca="1" si="52"/>
        <v>#REF!</v>
      </c>
      <c r="Q89" s="61" t="e">
        <f t="shared" ca="1" si="52"/>
        <v>#REF!</v>
      </c>
      <c r="R89" s="59"/>
      <c r="S89" s="59"/>
      <c r="T89" s="59"/>
      <c r="U89" s="59"/>
      <c r="V89" s="59"/>
      <c r="W89" s="59"/>
      <c r="X89" s="59"/>
      <c r="Y89" s="59"/>
      <c r="Z89" s="59"/>
    </row>
    <row r="90" spans="1:26">
      <c r="A90" s="16"/>
      <c r="B90" s="16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16"/>
      <c r="S90" s="16"/>
      <c r="T90" s="16"/>
      <c r="U90" s="16"/>
      <c r="V90" s="16"/>
      <c r="W90" s="16"/>
      <c r="X90" s="16"/>
      <c r="Y90" s="16"/>
      <c r="Z90" s="16"/>
    </row>
    <row r="91" spans="1:26">
      <c r="A91" s="59"/>
      <c r="B91" s="59" t="s">
        <v>140</v>
      </c>
      <c r="C91" s="60"/>
      <c r="D91" s="60"/>
      <c r="E91" s="60" t="e">
        <f>E89</f>
        <v>#REF!</v>
      </c>
      <c r="F91" s="60" t="e">
        <f t="shared" ref="F91:P91" ca="1" si="53">E91+F89</f>
        <v>#REF!</v>
      </c>
      <c r="G91" s="60" t="e">
        <f t="shared" ca="1" si="53"/>
        <v>#REF!</v>
      </c>
      <c r="H91" s="60" t="e">
        <f t="shared" ca="1" si="53"/>
        <v>#REF!</v>
      </c>
      <c r="I91" s="60" t="e">
        <f t="shared" ca="1" si="53"/>
        <v>#REF!</v>
      </c>
      <c r="J91" s="60" t="e">
        <f t="shared" ca="1" si="53"/>
        <v>#REF!</v>
      </c>
      <c r="K91" s="60" t="e">
        <f t="shared" ca="1" si="53"/>
        <v>#REF!</v>
      </c>
      <c r="L91" s="60" t="e">
        <f t="shared" ca="1" si="53"/>
        <v>#REF!</v>
      </c>
      <c r="M91" s="60" t="e">
        <f t="shared" ca="1" si="53"/>
        <v>#REF!</v>
      </c>
      <c r="N91" s="60" t="e">
        <f t="shared" ca="1" si="53"/>
        <v>#REF!</v>
      </c>
      <c r="O91" s="60" t="e">
        <f t="shared" ca="1" si="53"/>
        <v>#REF!</v>
      </c>
      <c r="P91" s="60" t="e">
        <f t="shared" ca="1" si="53"/>
        <v>#REF!</v>
      </c>
      <c r="Q91" s="60"/>
      <c r="R91" s="59"/>
      <c r="S91" s="59"/>
      <c r="T91" s="59"/>
      <c r="U91" s="59"/>
      <c r="V91" s="59"/>
      <c r="W91" s="59"/>
      <c r="X91" s="59"/>
      <c r="Y91" s="59"/>
      <c r="Z91" s="59"/>
    </row>
    <row r="92" spans="1:26">
      <c r="A92" s="16"/>
      <c r="B92" s="16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16"/>
      <c r="S92" s="16"/>
      <c r="T92" s="16"/>
      <c r="U92" s="16"/>
      <c r="V92" s="16"/>
      <c r="W92" s="16"/>
      <c r="X92" s="16"/>
      <c r="Y92" s="16"/>
      <c r="Z92" s="16"/>
    </row>
    <row r="93" spans="1:26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</sheetData>
  <mergeCells count="1">
    <mergeCell ref="E4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CY911"/>
  <sheetViews>
    <sheetView workbookViewId="0">
      <pane xSplit="4" ySplit="19" topLeftCell="E20" activePane="bottomRight" state="frozen"/>
      <selection pane="topRight" activeCell="E1" sqref="E1"/>
      <selection pane="bottomLeft" activeCell="A20" sqref="A20"/>
      <selection pane="bottomRight" activeCell="E20" sqref="E20"/>
    </sheetView>
  </sheetViews>
  <sheetFormatPr defaultColWidth="14.42578125" defaultRowHeight="15" customHeight="1" outlineLevelCol="1"/>
  <cols>
    <col min="1" max="1" width="30.28515625" customWidth="1"/>
    <col min="2" max="2" width="10.28515625" customWidth="1"/>
    <col min="3" max="3" width="34" customWidth="1"/>
    <col min="4" max="4" width="20.28515625" customWidth="1"/>
    <col min="5" max="5" width="17.5703125" customWidth="1"/>
    <col min="6" max="6" width="11.85546875" customWidth="1" outlineLevel="1"/>
    <col min="7" max="7" width="12.42578125" customWidth="1" outlineLevel="1"/>
    <col min="8" max="8" width="5.5703125" customWidth="1" outlineLevel="1"/>
    <col min="9" max="9" width="15.140625" customWidth="1" outlineLevel="1"/>
    <col min="10" max="10" width="13.5703125" customWidth="1" outlineLevel="1"/>
    <col min="11" max="11" width="12.5703125" customWidth="1" outlineLevel="1"/>
    <col min="12" max="12" width="13.28515625" customWidth="1" outlineLevel="1"/>
    <col min="13" max="13" width="13.7109375" customWidth="1" outlineLevel="1"/>
    <col min="14" max="14" width="13.140625" customWidth="1" outlineLevel="1"/>
    <col min="15" max="15" width="11" customWidth="1" outlineLevel="1"/>
    <col min="16" max="16" width="12.85546875" customWidth="1" outlineLevel="1"/>
    <col min="17" max="18" width="13.85546875" customWidth="1" outlineLevel="1"/>
    <col min="19" max="19" width="12" customWidth="1" outlineLevel="1"/>
    <col min="20" max="21" width="24.42578125" customWidth="1"/>
    <col min="22" max="22" width="11.85546875" customWidth="1" outlineLevel="1"/>
    <col min="23" max="23" width="12.42578125" customWidth="1" outlineLevel="1"/>
    <col min="24" max="24" width="6.28515625" customWidth="1" outlineLevel="1"/>
    <col min="25" max="25" width="15.140625" customWidth="1" outlineLevel="1"/>
    <col min="26" max="26" width="13.5703125" customWidth="1" outlineLevel="1"/>
    <col min="27" max="27" width="12.5703125" customWidth="1" outlineLevel="1"/>
    <col min="28" max="28" width="13.28515625" customWidth="1" outlineLevel="1"/>
    <col min="29" max="29" width="13.7109375" customWidth="1" outlineLevel="1"/>
    <col min="30" max="30" width="13.140625" customWidth="1" outlineLevel="1"/>
    <col min="31" max="31" width="11" customWidth="1" outlineLevel="1"/>
    <col min="32" max="32" width="12.85546875" customWidth="1" outlineLevel="1"/>
    <col min="33" max="34" width="13.85546875" customWidth="1" outlineLevel="1"/>
    <col min="35" max="35" width="12" customWidth="1" outlineLevel="1"/>
    <col min="36" max="36" width="19.42578125" customWidth="1"/>
    <col min="37" max="37" width="25.7109375" customWidth="1"/>
    <col min="38" max="38" width="11.85546875" customWidth="1" outlineLevel="1"/>
    <col min="39" max="39" width="12.42578125" customWidth="1" outlineLevel="1"/>
    <col min="40" max="41" width="15.140625" customWidth="1" outlineLevel="1"/>
    <col min="42" max="42" width="13.5703125" customWidth="1" outlineLevel="1"/>
    <col min="43" max="43" width="12.5703125" customWidth="1" outlineLevel="1"/>
    <col min="44" max="44" width="13.28515625" customWidth="1" outlineLevel="1"/>
    <col min="45" max="45" width="13.7109375" customWidth="1" outlineLevel="1"/>
    <col min="46" max="46" width="13.140625" customWidth="1" outlineLevel="1"/>
    <col min="47" max="47" width="11" customWidth="1" outlineLevel="1"/>
    <col min="48" max="48" width="12.85546875" customWidth="1" outlineLevel="1"/>
    <col min="49" max="50" width="13.85546875" customWidth="1" outlineLevel="1"/>
    <col min="51" max="51" width="12" customWidth="1" outlineLevel="1"/>
    <col min="52" max="53" width="32" customWidth="1"/>
    <col min="54" max="54" width="11.85546875" customWidth="1" outlineLevel="1"/>
    <col min="55" max="55" width="12.42578125" customWidth="1" outlineLevel="1"/>
    <col min="56" max="57" width="15.140625" customWidth="1" outlineLevel="1"/>
    <col min="58" max="58" width="17.140625" customWidth="1" outlineLevel="1"/>
    <col min="59" max="59" width="13.5703125" customWidth="1" outlineLevel="1"/>
    <col min="60" max="60" width="12.5703125" customWidth="1" outlineLevel="1"/>
    <col min="61" max="61" width="13.28515625" customWidth="1" outlineLevel="1"/>
    <col min="62" max="62" width="13.7109375" customWidth="1" outlineLevel="1"/>
    <col min="63" max="63" width="13.140625" customWidth="1" outlineLevel="1"/>
    <col min="64" max="64" width="12.28515625" customWidth="1" outlineLevel="1"/>
    <col min="65" max="65" width="12.85546875" customWidth="1" outlineLevel="1"/>
    <col min="66" max="67" width="13.85546875" customWidth="1" outlineLevel="1"/>
    <col min="68" max="69" width="24.7109375" customWidth="1"/>
    <col min="70" max="70" width="11.85546875" customWidth="1" outlineLevel="1"/>
    <col min="71" max="71" width="12.42578125" customWidth="1" outlineLevel="1"/>
    <col min="72" max="73" width="15.140625" customWidth="1" outlineLevel="1"/>
    <col min="74" max="74" width="17.140625" customWidth="1" outlineLevel="1"/>
    <col min="75" max="75" width="13.5703125" customWidth="1" outlineLevel="1"/>
    <col min="76" max="76" width="12.5703125" customWidth="1" outlineLevel="1"/>
    <col min="77" max="77" width="13.28515625" customWidth="1" outlineLevel="1"/>
    <col min="78" max="78" width="13.7109375" customWidth="1" outlineLevel="1"/>
    <col min="79" max="79" width="13.140625" customWidth="1" outlineLevel="1"/>
    <col min="80" max="80" width="11" customWidth="1" outlineLevel="1"/>
    <col min="81" max="81" width="12.85546875" customWidth="1" outlineLevel="1"/>
    <col min="82" max="83" width="13.85546875" customWidth="1" outlineLevel="1"/>
    <col min="84" max="85" width="22" customWidth="1" outlineLevel="1"/>
    <col min="86" max="86" width="11.85546875" customWidth="1" outlineLevel="1"/>
    <col min="87" max="87" width="12.42578125" customWidth="1" outlineLevel="1"/>
    <col min="88" max="89" width="15.140625" customWidth="1" outlineLevel="1"/>
    <col min="90" max="90" width="17.140625" customWidth="1" outlineLevel="1"/>
    <col min="91" max="91" width="13.5703125" customWidth="1" outlineLevel="1"/>
    <col min="92" max="92" width="12.5703125" customWidth="1" outlineLevel="1"/>
    <col min="93" max="93" width="13.28515625" customWidth="1" outlineLevel="1"/>
    <col min="94" max="94" width="13.7109375" customWidth="1" outlineLevel="1"/>
    <col min="95" max="95" width="13.140625" customWidth="1" outlineLevel="1"/>
    <col min="96" max="96" width="11" customWidth="1" outlineLevel="1"/>
    <col min="97" max="97" width="12.85546875" customWidth="1" outlineLevel="1"/>
    <col min="98" max="103" width="13.85546875" customWidth="1" outlineLevel="1"/>
  </cols>
  <sheetData>
    <row r="1" spans="1:103" ht="25.5" customHeight="1">
      <c r="A1" s="1" t="s">
        <v>17</v>
      </c>
      <c r="B1" s="2"/>
      <c r="C1" s="98"/>
      <c r="P1" s="100"/>
      <c r="AF1" s="100"/>
      <c r="AV1" s="100"/>
      <c r="BM1" s="100"/>
      <c r="CC1" s="100"/>
      <c r="CS1" s="100"/>
    </row>
    <row r="2" spans="1:103" ht="14.25" customHeight="1">
      <c r="A2" s="13" t="s">
        <v>79</v>
      </c>
      <c r="B2" s="2"/>
      <c r="C2" s="98"/>
      <c r="P2" s="100"/>
      <c r="AF2" s="100"/>
      <c r="AV2" s="100"/>
      <c r="BM2" s="100"/>
      <c r="CC2" s="100"/>
      <c r="CS2" s="100"/>
    </row>
    <row r="3" spans="1:103" ht="14.25" customHeight="1">
      <c r="A3" s="4"/>
      <c r="B3" s="2"/>
      <c r="C3" s="98"/>
      <c r="P3" s="100"/>
      <c r="AF3" s="100"/>
      <c r="AV3" s="100"/>
      <c r="BM3" s="100"/>
      <c r="CC3" s="100"/>
      <c r="CS3" s="100"/>
    </row>
    <row r="4" spans="1:103" ht="14.25" customHeight="1">
      <c r="A4" s="101"/>
      <c r="C4" s="101"/>
      <c r="P4" s="100"/>
      <c r="AF4" s="100"/>
      <c r="AV4" s="100"/>
      <c r="BM4" s="100"/>
      <c r="CC4" s="100"/>
      <c r="CS4" s="100"/>
    </row>
    <row r="5" spans="1:103" ht="14.25" customHeight="1">
      <c r="A5" s="102"/>
      <c r="C5" s="103"/>
      <c r="D5" s="104"/>
      <c r="F5" s="387" t="s">
        <v>99</v>
      </c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V5" s="387" t="s">
        <v>101</v>
      </c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L5" s="387" t="s">
        <v>102</v>
      </c>
      <c r="AM5" s="388"/>
      <c r="AN5" s="388"/>
      <c r="AO5" s="388"/>
      <c r="AP5" s="388"/>
      <c r="AQ5" s="388"/>
      <c r="AR5" s="388"/>
      <c r="AS5" s="388"/>
      <c r="AT5" s="388"/>
      <c r="AU5" s="388"/>
      <c r="AV5" s="388"/>
      <c r="AW5" s="388"/>
      <c r="AX5" s="388"/>
      <c r="AY5" s="388"/>
      <c r="AZ5" s="105"/>
      <c r="BA5" s="105"/>
      <c r="BB5" s="387" t="s">
        <v>104</v>
      </c>
      <c r="BC5" s="388"/>
      <c r="BD5" s="388"/>
      <c r="BE5" s="388"/>
      <c r="BF5" s="388"/>
      <c r="BG5" s="388"/>
      <c r="BH5" s="388"/>
      <c r="BI5" s="388"/>
      <c r="BJ5" s="388"/>
      <c r="BK5" s="388"/>
      <c r="BL5" s="388"/>
      <c r="BM5" s="388"/>
      <c r="BN5" s="388"/>
      <c r="BO5" s="388"/>
      <c r="BP5" s="105"/>
      <c r="BQ5" s="105"/>
      <c r="BR5" s="387" t="s">
        <v>105</v>
      </c>
      <c r="BS5" s="388"/>
      <c r="BT5" s="388"/>
      <c r="BU5" s="388"/>
      <c r="BV5" s="388"/>
      <c r="BW5" s="388"/>
      <c r="BX5" s="388"/>
      <c r="BY5" s="388"/>
      <c r="BZ5" s="388"/>
      <c r="CA5" s="388"/>
      <c r="CB5" s="388"/>
      <c r="CC5" s="388"/>
      <c r="CD5" s="388"/>
      <c r="CE5" s="388"/>
      <c r="CF5" s="105"/>
      <c r="CG5" s="105"/>
      <c r="CH5" s="387" t="s">
        <v>106</v>
      </c>
      <c r="CI5" s="388"/>
      <c r="CJ5" s="388"/>
      <c r="CK5" s="388"/>
      <c r="CL5" s="388"/>
      <c r="CM5" s="388"/>
      <c r="CN5" s="388"/>
      <c r="CO5" s="388"/>
      <c r="CP5" s="388"/>
      <c r="CQ5" s="388"/>
      <c r="CR5" s="388"/>
      <c r="CS5" s="388"/>
      <c r="CT5" s="388"/>
      <c r="CU5" s="388"/>
      <c r="CV5" s="105"/>
      <c r="CW5" s="105"/>
      <c r="CX5" s="105"/>
      <c r="CY5" s="105"/>
    </row>
    <row r="6" spans="1:103" ht="14.25" customHeight="1">
      <c r="A6" s="102"/>
      <c r="C6" s="103"/>
      <c r="D6" s="104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  <c r="Q6" s="107"/>
      <c r="R6" s="107"/>
      <c r="S6" s="107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0"/>
      <c r="AG6" s="109"/>
      <c r="AH6" s="109"/>
      <c r="AI6" s="109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2"/>
      <c r="AW6" s="111"/>
      <c r="AX6" s="111"/>
      <c r="AY6" s="111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4"/>
      <c r="BM6" s="113"/>
      <c r="BN6" s="113"/>
      <c r="BO6" s="113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6"/>
      <c r="CC6" s="115"/>
      <c r="CD6" s="115"/>
      <c r="CE6" s="115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8"/>
      <c r="CS6" s="117"/>
      <c r="CT6" s="117"/>
      <c r="CU6" s="117"/>
    </row>
    <row r="7" spans="1:103" ht="14.25" customHeight="1">
      <c r="A7" s="102"/>
      <c r="C7" s="103"/>
      <c r="D7" s="104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107"/>
      <c r="R7" s="107"/>
      <c r="S7" s="107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10"/>
      <c r="AG7" s="109"/>
      <c r="AH7" s="109"/>
      <c r="AI7" s="109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2"/>
      <c r="AW7" s="111"/>
      <c r="AX7" s="111"/>
      <c r="AY7" s="111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4"/>
      <c r="BM7" s="113"/>
      <c r="BN7" s="113"/>
      <c r="BO7" s="113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6"/>
      <c r="CC7" s="115"/>
      <c r="CD7" s="115"/>
      <c r="CE7" s="115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8"/>
      <c r="CS7" s="117"/>
      <c r="CT7" s="117"/>
      <c r="CU7" s="117"/>
    </row>
    <row r="8" spans="1:103" ht="14.25" customHeight="1">
      <c r="A8" s="102"/>
      <c r="C8" s="103"/>
      <c r="D8" s="104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8"/>
      <c r="Q8" s="107"/>
      <c r="R8" s="107"/>
      <c r="S8" s="107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0"/>
      <c r="AG8" s="109"/>
      <c r="AH8" s="109"/>
      <c r="AI8" s="109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2"/>
      <c r="AW8" s="111"/>
      <c r="AX8" s="111"/>
      <c r="AY8" s="111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4"/>
      <c r="BM8" s="113"/>
      <c r="BN8" s="113"/>
      <c r="BO8" s="113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6"/>
      <c r="CC8" s="115"/>
      <c r="CD8" s="115"/>
      <c r="CE8" s="115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8"/>
      <c r="CS8" s="117"/>
      <c r="CT8" s="117"/>
      <c r="CU8" s="117"/>
    </row>
    <row r="9" spans="1:103" ht="14.25" customHeight="1">
      <c r="A9" s="102"/>
      <c r="C9" s="103"/>
      <c r="D9" s="104"/>
      <c r="F9" s="107"/>
      <c r="G9" s="107"/>
      <c r="H9" s="107"/>
      <c r="I9" s="107"/>
      <c r="J9" s="107"/>
      <c r="K9" s="120" t="s">
        <v>112</v>
      </c>
      <c r="L9" s="121" t="s">
        <v>112</v>
      </c>
      <c r="M9" s="122" t="s">
        <v>114</v>
      </c>
      <c r="N9" s="121" t="s">
        <v>112</v>
      </c>
      <c r="O9" s="122" t="s">
        <v>114</v>
      </c>
      <c r="P9" s="121" t="s">
        <v>114</v>
      </c>
      <c r="Q9" s="123" t="s">
        <v>114</v>
      </c>
      <c r="R9" s="124"/>
      <c r="S9" s="107"/>
      <c r="V9" s="109"/>
      <c r="W9" s="109"/>
      <c r="X9" s="109"/>
      <c r="Y9" s="109"/>
      <c r="Z9" s="109"/>
      <c r="AA9" s="125" t="s">
        <v>112</v>
      </c>
      <c r="AB9" s="126" t="s">
        <v>112</v>
      </c>
      <c r="AC9" s="127" t="s">
        <v>114</v>
      </c>
      <c r="AD9" s="126" t="s">
        <v>112</v>
      </c>
      <c r="AE9" s="127" t="s">
        <v>114</v>
      </c>
      <c r="AF9" s="126" t="s">
        <v>114</v>
      </c>
      <c r="AG9" s="128" t="s">
        <v>114</v>
      </c>
      <c r="AH9" s="129"/>
      <c r="AI9" s="109"/>
      <c r="AL9" s="111"/>
      <c r="AM9" s="111"/>
      <c r="AN9" s="111"/>
      <c r="AO9" s="111"/>
      <c r="AP9" s="111"/>
      <c r="AQ9" s="130" t="s">
        <v>112</v>
      </c>
      <c r="AR9" s="131" t="s">
        <v>112</v>
      </c>
      <c r="AS9" s="132" t="s">
        <v>114</v>
      </c>
      <c r="AT9" s="131" t="s">
        <v>112</v>
      </c>
      <c r="AU9" s="132" t="s">
        <v>114</v>
      </c>
      <c r="AV9" s="131" t="s">
        <v>114</v>
      </c>
      <c r="AW9" s="133" t="s">
        <v>114</v>
      </c>
      <c r="AX9" s="134"/>
      <c r="AY9" s="111"/>
      <c r="BB9" s="113"/>
      <c r="BC9" s="113"/>
      <c r="BD9" s="113"/>
      <c r="BE9" s="113"/>
      <c r="BF9" s="113"/>
      <c r="BG9" s="135" t="s">
        <v>112</v>
      </c>
      <c r="BH9" s="136" t="s">
        <v>112</v>
      </c>
      <c r="BI9" s="137" t="s">
        <v>114</v>
      </c>
      <c r="BJ9" s="136" t="s">
        <v>112</v>
      </c>
      <c r="BK9" s="137" t="s">
        <v>114</v>
      </c>
      <c r="BL9" s="136" t="s">
        <v>114</v>
      </c>
      <c r="BM9" s="138" t="s">
        <v>114</v>
      </c>
      <c r="BN9" s="139"/>
      <c r="BO9" s="113"/>
      <c r="BR9" s="115"/>
      <c r="BS9" s="115"/>
      <c r="BT9" s="115"/>
      <c r="BU9" s="115"/>
      <c r="BV9" s="115"/>
      <c r="BW9" s="140" t="s">
        <v>112</v>
      </c>
      <c r="BX9" s="141" t="s">
        <v>112</v>
      </c>
      <c r="BY9" s="142" t="s">
        <v>114</v>
      </c>
      <c r="BZ9" s="141" t="s">
        <v>112</v>
      </c>
      <c r="CA9" s="142" t="s">
        <v>114</v>
      </c>
      <c r="CB9" s="141" t="s">
        <v>114</v>
      </c>
      <c r="CC9" s="143" t="s">
        <v>114</v>
      </c>
      <c r="CD9" s="144"/>
      <c r="CE9" s="115"/>
      <c r="CH9" s="117"/>
      <c r="CI9" s="117"/>
      <c r="CJ9" s="117"/>
      <c r="CK9" s="117"/>
      <c r="CL9" s="117"/>
      <c r="CM9" s="145" t="s">
        <v>112</v>
      </c>
      <c r="CN9" s="146" t="s">
        <v>112</v>
      </c>
      <c r="CO9" s="147" t="s">
        <v>114</v>
      </c>
      <c r="CP9" s="146" t="s">
        <v>112</v>
      </c>
      <c r="CQ9" s="147" t="s">
        <v>114</v>
      </c>
      <c r="CR9" s="146" t="s">
        <v>114</v>
      </c>
      <c r="CS9" s="148" t="s">
        <v>114</v>
      </c>
      <c r="CT9" s="149"/>
      <c r="CU9" s="117"/>
    </row>
    <row r="10" spans="1:103" ht="14.25" customHeight="1">
      <c r="A10" s="102"/>
      <c r="C10" s="103"/>
      <c r="D10" s="104"/>
      <c r="F10" s="107"/>
      <c r="G10" s="107"/>
      <c r="H10" s="107"/>
      <c r="I10" s="107"/>
      <c r="J10" s="107"/>
      <c r="K10" s="150">
        <v>6.2E-2</v>
      </c>
      <c r="L10" s="151">
        <v>1.4500000000000001E-2</v>
      </c>
      <c r="M10" s="152">
        <v>5400</v>
      </c>
      <c r="N10" s="151">
        <v>0.09</v>
      </c>
      <c r="O10" s="152">
        <v>250</v>
      </c>
      <c r="P10" s="152">
        <f>5*12</f>
        <v>60</v>
      </c>
      <c r="Q10" s="153">
        <f>8*12</f>
        <v>96</v>
      </c>
      <c r="R10" s="124"/>
      <c r="S10" s="107"/>
      <c r="V10" s="109"/>
      <c r="W10" s="109"/>
      <c r="X10" s="109"/>
      <c r="Y10" s="109"/>
      <c r="Z10" s="109"/>
      <c r="AA10" s="154">
        <v>6.2E-2</v>
      </c>
      <c r="AB10" s="155">
        <v>1.4500000000000001E-2</v>
      </c>
      <c r="AC10" s="156">
        <v>5400</v>
      </c>
      <c r="AD10" s="155">
        <v>0.09</v>
      </c>
      <c r="AE10" s="156">
        <v>250</v>
      </c>
      <c r="AF10" s="156">
        <f>5*12</f>
        <v>60</v>
      </c>
      <c r="AG10" s="157">
        <f>8*12</f>
        <v>96</v>
      </c>
      <c r="AH10" s="129"/>
      <c r="AI10" s="109"/>
      <c r="AL10" s="111"/>
      <c r="AM10" s="158" t="s">
        <v>127</v>
      </c>
      <c r="AN10" s="159">
        <v>1.02</v>
      </c>
      <c r="AO10" s="111"/>
      <c r="AP10" s="111"/>
      <c r="AQ10" s="160">
        <v>6.2E-2</v>
      </c>
      <c r="AR10" s="161">
        <v>1.4500000000000001E-2</v>
      </c>
      <c r="AS10" s="162">
        <v>5400</v>
      </c>
      <c r="AT10" s="161">
        <v>0.09</v>
      </c>
      <c r="AU10" s="162">
        <v>250</v>
      </c>
      <c r="AV10" s="162">
        <f>5*12</f>
        <v>60</v>
      </c>
      <c r="AW10" s="163">
        <f>8*12</f>
        <v>96</v>
      </c>
      <c r="AX10" s="134"/>
      <c r="AY10" s="111"/>
      <c r="BB10" s="113"/>
      <c r="BC10" s="164" t="s">
        <v>127</v>
      </c>
      <c r="BD10" s="165">
        <v>1.02</v>
      </c>
      <c r="BE10" s="113"/>
      <c r="BF10" s="113"/>
      <c r="BG10" s="166">
        <v>6.2E-2</v>
      </c>
      <c r="BH10" s="167">
        <v>1.4500000000000001E-2</v>
      </c>
      <c r="BI10" s="168">
        <v>5400</v>
      </c>
      <c r="BJ10" s="167">
        <v>0.09</v>
      </c>
      <c r="BK10" s="168">
        <v>250</v>
      </c>
      <c r="BL10" s="168">
        <f>5*12</f>
        <v>60</v>
      </c>
      <c r="BM10" s="170">
        <f>8*12</f>
        <v>96</v>
      </c>
      <c r="BN10" s="139"/>
      <c r="BO10" s="113"/>
      <c r="BR10" s="115"/>
      <c r="BS10" s="172" t="s">
        <v>127</v>
      </c>
      <c r="BT10" s="173">
        <v>1.02</v>
      </c>
      <c r="BU10" s="115"/>
      <c r="BV10" s="115"/>
      <c r="BW10" s="175">
        <v>6.2E-2</v>
      </c>
      <c r="BX10" s="176">
        <v>1.4500000000000001E-2</v>
      </c>
      <c r="BY10" s="177">
        <v>5400</v>
      </c>
      <c r="BZ10" s="176">
        <v>0.09</v>
      </c>
      <c r="CA10" s="177">
        <v>250</v>
      </c>
      <c r="CB10" s="177">
        <f>5*12</f>
        <v>60</v>
      </c>
      <c r="CC10" s="178">
        <f>8*12</f>
        <v>96</v>
      </c>
      <c r="CD10" s="144"/>
      <c r="CE10" s="115"/>
      <c r="CH10" s="117"/>
      <c r="CI10" s="179" t="s">
        <v>127</v>
      </c>
      <c r="CJ10" s="180">
        <v>1.02</v>
      </c>
      <c r="CK10" s="117"/>
      <c r="CL10" s="117"/>
      <c r="CM10" s="181">
        <v>6.2E-2</v>
      </c>
      <c r="CN10" s="182">
        <v>1.4500000000000001E-2</v>
      </c>
      <c r="CO10" s="183">
        <v>5400</v>
      </c>
      <c r="CP10" s="182">
        <v>0.09</v>
      </c>
      <c r="CQ10" s="183">
        <v>250</v>
      </c>
      <c r="CR10" s="183">
        <f>5*12</f>
        <v>60</v>
      </c>
      <c r="CS10" s="188">
        <f>8*12</f>
        <v>96</v>
      </c>
      <c r="CT10" s="149"/>
      <c r="CU10" s="117"/>
    </row>
    <row r="11" spans="1:103" ht="14.25" customHeight="1">
      <c r="A11" s="102"/>
      <c r="F11" s="107"/>
      <c r="G11" s="107"/>
      <c r="H11" s="107"/>
      <c r="I11" s="107"/>
      <c r="J11" s="107"/>
      <c r="K11" s="54"/>
      <c r="L11" s="107"/>
      <c r="M11" s="107"/>
      <c r="N11" s="107"/>
      <c r="O11" s="107"/>
      <c r="P11" s="108"/>
      <c r="Q11" s="107"/>
      <c r="R11" s="107"/>
      <c r="S11" s="107"/>
      <c r="V11" s="109"/>
      <c r="W11" s="109"/>
      <c r="X11" s="109"/>
      <c r="Y11" s="109"/>
      <c r="Z11" s="109"/>
      <c r="AA11" s="189"/>
      <c r="AB11" s="109"/>
      <c r="AC11" s="109"/>
      <c r="AD11" s="109"/>
      <c r="AE11" s="109"/>
      <c r="AF11" s="110"/>
      <c r="AG11" s="109"/>
      <c r="AH11" s="109"/>
      <c r="AI11" s="109"/>
      <c r="AL11" s="111"/>
      <c r="AM11" s="111"/>
      <c r="AN11" s="111"/>
      <c r="AO11" s="111"/>
      <c r="AP11" s="111"/>
      <c r="AQ11" s="190"/>
      <c r="AR11" s="111"/>
      <c r="AS11" s="111"/>
      <c r="AT11" s="111"/>
      <c r="AU11" s="111"/>
      <c r="AV11" s="112"/>
      <c r="AW11" s="111"/>
      <c r="AX11" s="111"/>
      <c r="AY11" s="111"/>
      <c r="BB11" s="113"/>
      <c r="BC11" s="113"/>
      <c r="BD11" s="113"/>
      <c r="BE11" s="113"/>
      <c r="BF11" s="113"/>
      <c r="BG11" s="191"/>
      <c r="BH11" s="113"/>
      <c r="BI11" s="113"/>
      <c r="BJ11" s="113"/>
      <c r="BK11" s="113"/>
      <c r="BL11" s="114"/>
      <c r="BM11" s="113"/>
      <c r="BN11" s="113"/>
      <c r="BO11" s="113"/>
      <c r="BR11" s="115"/>
      <c r="BS11" s="115"/>
      <c r="BT11" s="115"/>
      <c r="BU11" s="115"/>
      <c r="BV11" s="115"/>
      <c r="BW11" s="192"/>
      <c r="BX11" s="115"/>
      <c r="BY11" s="115"/>
      <c r="BZ11" s="115"/>
      <c r="CA11" s="115"/>
      <c r="CB11" s="116"/>
      <c r="CC11" s="115"/>
      <c r="CD11" s="115"/>
      <c r="CE11" s="115"/>
      <c r="CH11" s="117"/>
      <c r="CI11" s="117"/>
      <c r="CJ11" s="117"/>
      <c r="CK11" s="117"/>
      <c r="CL11" s="117"/>
      <c r="CM11" s="193"/>
      <c r="CN11" s="117"/>
      <c r="CO11" s="117"/>
      <c r="CP11" s="117"/>
      <c r="CQ11" s="117"/>
      <c r="CR11" s="118"/>
      <c r="CS11" s="117"/>
      <c r="CT11" s="117"/>
      <c r="CU11" s="117"/>
    </row>
    <row r="12" spans="1:103" ht="14.25" customHeight="1">
      <c r="A12" s="102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8"/>
      <c r="Q12" s="107"/>
      <c r="R12" s="107"/>
      <c r="S12" s="107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0"/>
      <c r="AG12" s="109"/>
      <c r="AH12" s="109"/>
      <c r="AI12" s="109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2"/>
      <c r="AW12" s="111"/>
      <c r="AX12" s="111"/>
      <c r="AY12" s="111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4"/>
      <c r="BM12" s="113"/>
      <c r="BN12" s="113"/>
      <c r="BO12" s="113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6"/>
      <c r="CC12" s="115"/>
      <c r="CD12" s="115"/>
      <c r="CE12" s="115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8"/>
      <c r="CS12" s="117"/>
      <c r="CT12" s="117"/>
      <c r="CU12" s="117"/>
    </row>
    <row r="13" spans="1:103" ht="14.25" customHeight="1">
      <c r="A13" s="102"/>
      <c r="F13" s="107"/>
      <c r="G13" s="107"/>
      <c r="H13" s="107"/>
      <c r="I13" s="107"/>
      <c r="J13" s="107"/>
      <c r="K13" s="107"/>
      <c r="L13" s="194"/>
      <c r="M13" s="194"/>
      <c r="N13" s="107"/>
      <c r="O13" s="107"/>
      <c r="P13" s="108"/>
      <c r="Q13" s="107"/>
      <c r="R13" s="107"/>
      <c r="S13" s="107"/>
      <c r="V13" s="109"/>
      <c r="W13" s="109"/>
      <c r="X13" s="109"/>
      <c r="Y13" s="109"/>
      <c r="Z13" s="109"/>
      <c r="AA13" s="109"/>
      <c r="AB13" s="195"/>
      <c r="AC13" s="195"/>
      <c r="AD13" s="109"/>
      <c r="AE13" s="109"/>
      <c r="AF13" s="110"/>
      <c r="AG13" s="109"/>
      <c r="AH13" s="109"/>
      <c r="AI13" s="109"/>
      <c r="AL13" s="111"/>
      <c r="AM13" s="111"/>
      <c r="AN13" s="111"/>
      <c r="AO13" s="111"/>
      <c r="AP13" s="111"/>
      <c r="AQ13" s="111"/>
      <c r="AR13" s="196"/>
      <c r="AS13" s="196"/>
      <c r="AT13" s="111"/>
      <c r="AU13" s="111"/>
      <c r="AV13" s="112"/>
      <c r="AW13" s="111"/>
      <c r="AX13" s="111"/>
      <c r="AY13" s="111"/>
      <c r="BB13" s="113"/>
      <c r="BC13" s="113"/>
      <c r="BD13" s="113"/>
      <c r="BE13" s="113"/>
      <c r="BF13" s="113"/>
      <c r="BG13" s="113"/>
      <c r="BH13" s="197"/>
      <c r="BI13" s="197"/>
      <c r="BJ13" s="113"/>
      <c r="BK13" s="113"/>
      <c r="BL13" s="114"/>
      <c r="BM13" s="113"/>
      <c r="BN13" s="113"/>
      <c r="BO13" s="113"/>
      <c r="BR13" s="115"/>
      <c r="BS13" s="115"/>
      <c r="BT13" s="115"/>
      <c r="BU13" s="115"/>
      <c r="BV13" s="115"/>
      <c r="BW13" s="115"/>
      <c r="BX13" s="198"/>
      <c r="BY13" s="198"/>
      <c r="BZ13" s="115"/>
      <c r="CA13" s="115"/>
      <c r="CB13" s="116"/>
      <c r="CC13" s="115"/>
      <c r="CD13" s="115"/>
      <c r="CE13" s="115"/>
      <c r="CH13" s="117"/>
      <c r="CI13" s="117"/>
      <c r="CJ13" s="117"/>
      <c r="CK13" s="117"/>
      <c r="CL13" s="117"/>
      <c r="CM13" s="117"/>
      <c r="CN13" s="199"/>
      <c r="CO13" s="199"/>
      <c r="CP13" s="117"/>
      <c r="CQ13" s="117"/>
      <c r="CR13" s="118"/>
      <c r="CS13" s="117"/>
      <c r="CT13" s="117"/>
      <c r="CU13" s="117"/>
    </row>
    <row r="14" spans="1:103" ht="14.25" customHeight="1">
      <c r="A14" s="102"/>
      <c r="F14" s="107"/>
      <c r="G14" s="107"/>
      <c r="H14" s="107"/>
      <c r="I14" s="107"/>
      <c r="J14" s="107"/>
      <c r="K14" s="107"/>
      <c r="L14" s="194"/>
      <c r="M14" s="194"/>
      <c r="N14" s="107"/>
      <c r="O14" s="107"/>
      <c r="P14" s="108"/>
      <c r="Q14" s="107"/>
      <c r="R14" s="107"/>
      <c r="S14" s="107"/>
      <c r="V14" s="109"/>
      <c r="W14" s="109"/>
      <c r="X14" s="109"/>
      <c r="Y14" s="109"/>
      <c r="Z14" s="109"/>
      <c r="AA14" s="109"/>
      <c r="AB14" s="195"/>
      <c r="AC14" s="195"/>
      <c r="AD14" s="109"/>
      <c r="AE14" s="109"/>
      <c r="AF14" s="110"/>
      <c r="AG14" s="109"/>
      <c r="AH14" s="109"/>
      <c r="AI14" s="109"/>
      <c r="AL14" s="111"/>
      <c r="AM14" s="111"/>
      <c r="AN14" s="111"/>
      <c r="AO14" s="111"/>
      <c r="AP14" s="111"/>
      <c r="AQ14" s="111"/>
      <c r="AR14" s="196"/>
      <c r="AS14" s="196"/>
      <c r="AT14" s="111"/>
      <c r="AU14" s="111"/>
      <c r="AV14" s="112"/>
      <c r="AW14" s="111"/>
      <c r="AX14" s="111"/>
      <c r="AY14" s="111"/>
      <c r="BB14" s="113"/>
      <c r="BC14" s="113"/>
      <c r="BD14" s="113"/>
      <c r="BE14" s="113"/>
      <c r="BF14" s="113"/>
      <c r="BG14" s="113"/>
      <c r="BH14" s="197"/>
      <c r="BI14" s="197"/>
      <c r="BJ14" s="113"/>
      <c r="BK14" s="113"/>
      <c r="BL14" s="114"/>
      <c r="BM14" s="113"/>
      <c r="BN14" s="113"/>
      <c r="BO14" s="113"/>
      <c r="BR14" s="115"/>
      <c r="BS14" s="115"/>
      <c r="BT14" s="115"/>
      <c r="BU14" s="115"/>
      <c r="BV14" s="115"/>
      <c r="BW14" s="115"/>
      <c r="BX14" s="198"/>
      <c r="BY14" s="198"/>
      <c r="BZ14" s="115"/>
      <c r="CA14" s="115"/>
      <c r="CB14" s="116"/>
      <c r="CC14" s="115"/>
      <c r="CD14" s="115"/>
      <c r="CE14" s="115"/>
      <c r="CH14" s="117"/>
      <c r="CI14" s="117"/>
      <c r="CJ14" s="117"/>
      <c r="CK14" s="117"/>
      <c r="CL14" s="117"/>
      <c r="CM14" s="117"/>
      <c r="CN14" s="199"/>
      <c r="CO14" s="199"/>
      <c r="CP14" s="117"/>
      <c r="CQ14" s="117"/>
      <c r="CR14" s="118"/>
      <c r="CS14" s="117"/>
      <c r="CT14" s="117"/>
      <c r="CU14" s="117"/>
    </row>
    <row r="15" spans="1:103" ht="14.25" customHeight="1">
      <c r="A15" s="102"/>
      <c r="B15" s="200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8"/>
      <c r="Q15" s="107"/>
      <c r="R15" s="107"/>
      <c r="S15" s="107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10"/>
      <c r="AG15" s="109"/>
      <c r="AH15" s="109"/>
      <c r="AI15" s="109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2"/>
      <c r="AW15" s="111"/>
      <c r="AX15" s="111"/>
      <c r="AY15" s="111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4"/>
      <c r="BM15" s="113"/>
      <c r="BN15" s="113"/>
      <c r="BO15" s="113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6"/>
      <c r="CC15" s="115"/>
      <c r="CD15" s="115"/>
      <c r="CE15" s="115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8"/>
      <c r="CS15" s="117"/>
      <c r="CT15" s="117"/>
      <c r="CU15" s="117"/>
    </row>
    <row r="16" spans="1:103" ht="14.25" customHeight="1">
      <c r="A16" s="201"/>
      <c r="B16" s="200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  <c r="Q16" s="107"/>
      <c r="R16" s="107"/>
      <c r="S16" s="107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10"/>
      <c r="AG16" s="109"/>
      <c r="AH16" s="109"/>
      <c r="AI16" s="109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2"/>
      <c r="AW16" s="111"/>
      <c r="AX16" s="111"/>
      <c r="AY16" s="111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4"/>
      <c r="BM16" s="113"/>
      <c r="BN16" s="113"/>
      <c r="BO16" s="113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6"/>
      <c r="CC16" s="115"/>
      <c r="CD16" s="115"/>
      <c r="CE16" s="115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8"/>
      <c r="CS16" s="117"/>
      <c r="CT16" s="117"/>
      <c r="CU16" s="117"/>
    </row>
    <row r="17" spans="1:103" ht="14.25" customHeight="1">
      <c r="A17" s="201"/>
      <c r="B17" s="200"/>
      <c r="F17" s="204"/>
      <c r="G17" s="107"/>
      <c r="H17" s="204"/>
      <c r="I17" s="204"/>
      <c r="J17" s="389" t="s">
        <v>141</v>
      </c>
      <c r="K17" s="383"/>
      <c r="L17" s="383"/>
      <c r="M17" s="383"/>
      <c r="N17" s="383"/>
      <c r="O17" s="383"/>
      <c r="P17" s="383"/>
      <c r="Q17" s="383"/>
      <c r="R17" s="383"/>
      <c r="S17" s="383"/>
      <c r="V17" s="206"/>
      <c r="W17" s="109"/>
      <c r="X17" s="206"/>
      <c r="Y17" s="206"/>
      <c r="Z17" s="382" t="s">
        <v>101</v>
      </c>
      <c r="AA17" s="383"/>
      <c r="AB17" s="383"/>
      <c r="AC17" s="383"/>
      <c r="AD17" s="383"/>
      <c r="AE17" s="383"/>
      <c r="AF17" s="383"/>
      <c r="AG17" s="383"/>
      <c r="AH17" s="383"/>
      <c r="AI17" s="383"/>
      <c r="AL17" s="209"/>
      <c r="AM17" s="111"/>
      <c r="AN17" s="209"/>
      <c r="AO17" s="209"/>
      <c r="AP17" s="384" t="s">
        <v>102</v>
      </c>
      <c r="AQ17" s="383"/>
      <c r="AR17" s="383"/>
      <c r="AS17" s="383"/>
      <c r="AT17" s="383"/>
      <c r="AU17" s="383"/>
      <c r="AV17" s="383"/>
      <c r="AW17" s="383"/>
      <c r="AX17" s="383"/>
      <c r="AY17" s="383"/>
      <c r="AZ17" s="20"/>
      <c r="BA17" s="20"/>
      <c r="BB17" s="213"/>
      <c r="BC17" s="113"/>
      <c r="BD17" s="213"/>
      <c r="BE17" s="213"/>
      <c r="BF17" s="385" t="s">
        <v>104</v>
      </c>
      <c r="BG17" s="383"/>
      <c r="BH17" s="383"/>
      <c r="BI17" s="383"/>
      <c r="BJ17" s="383"/>
      <c r="BK17" s="383"/>
      <c r="BL17" s="383"/>
      <c r="BM17" s="383"/>
      <c r="BN17" s="383"/>
      <c r="BO17" s="383"/>
      <c r="BP17" s="20"/>
      <c r="BQ17" s="20"/>
      <c r="BR17" s="218"/>
      <c r="BS17" s="115"/>
      <c r="BT17" s="218"/>
      <c r="BU17" s="218"/>
      <c r="BV17" s="386" t="s">
        <v>105</v>
      </c>
      <c r="BW17" s="383"/>
      <c r="BX17" s="383"/>
      <c r="BY17" s="383"/>
      <c r="BZ17" s="383"/>
      <c r="CA17" s="383"/>
      <c r="CB17" s="383"/>
      <c r="CC17" s="383"/>
      <c r="CD17" s="383"/>
      <c r="CE17" s="383"/>
      <c r="CF17" s="221"/>
      <c r="CG17" s="221"/>
      <c r="CH17" s="222"/>
      <c r="CI17" s="117"/>
      <c r="CJ17" s="222"/>
      <c r="CK17" s="222"/>
      <c r="CL17" s="390" t="s">
        <v>106</v>
      </c>
      <c r="CM17" s="383"/>
      <c r="CN17" s="383"/>
      <c r="CO17" s="383"/>
      <c r="CP17" s="383"/>
      <c r="CQ17" s="383"/>
      <c r="CR17" s="383"/>
      <c r="CS17" s="383"/>
      <c r="CT17" s="383"/>
      <c r="CU17" s="383"/>
      <c r="CV17" s="221"/>
      <c r="CW17" s="221"/>
      <c r="CX17" s="221"/>
      <c r="CY17" s="221"/>
    </row>
    <row r="18" spans="1:103" ht="14.25" customHeight="1">
      <c r="A18" s="224" t="s">
        <v>142</v>
      </c>
      <c r="B18" s="225" t="s">
        <v>143</v>
      </c>
      <c r="C18" s="226" t="s">
        <v>144</v>
      </c>
      <c r="D18" s="226" t="s">
        <v>145</v>
      </c>
      <c r="E18" s="226" t="s">
        <v>146</v>
      </c>
      <c r="F18" s="227" t="s">
        <v>147</v>
      </c>
      <c r="G18" s="227" t="s">
        <v>148</v>
      </c>
      <c r="H18" s="205"/>
      <c r="I18" s="205" t="s">
        <v>149</v>
      </c>
      <c r="J18" s="205" t="s">
        <v>150</v>
      </c>
      <c r="K18" s="229" t="s">
        <v>151</v>
      </c>
      <c r="L18" s="229" t="s">
        <v>152</v>
      </c>
      <c r="M18" s="229" t="s">
        <v>153</v>
      </c>
      <c r="N18" s="229" t="s">
        <v>154</v>
      </c>
      <c r="O18" s="231" t="s">
        <v>155</v>
      </c>
      <c r="P18" s="229" t="s">
        <v>156</v>
      </c>
      <c r="Q18" s="229" t="s">
        <v>157</v>
      </c>
      <c r="R18" s="227" t="s">
        <v>158</v>
      </c>
      <c r="S18" s="227" t="s">
        <v>159</v>
      </c>
      <c r="V18" s="233" t="s">
        <v>147</v>
      </c>
      <c r="W18" s="233" t="s">
        <v>148</v>
      </c>
      <c r="X18" s="208"/>
      <c r="Y18" s="208" t="s">
        <v>149</v>
      </c>
      <c r="Z18" s="208" t="s">
        <v>150</v>
      </c>
      <c r="AA18" s="234" t="s">
        <v>151</v>
      </c>
      <c r="AB18" s="234" t="s">
        <v>152</v>
      </c>
      <c r="AC18" s="234" t="s">
        <v>153</v>
      </c>
      <c r="AD18" s="234" t="s">
        <v>154</v>
      </c>
      <c r="AE18" s="235" t="s">
        <v>155</v>
      </c>
      <c r="AF18" s="234" t="s">
        <v>156</v>
      </c>
      <c r="AG18" s="234" t="s">
        <v>157</v>
      </c>
      <c r="AH18" s="233" t="s">
        <v>158</v>
      </c>
      <c r="AI18" s="233" t="s">
        <v>159</v>
      </c>
      <c r="AL18" s="240" t="s">
        <v>147</v>
      </c>
      <c r="AM18" s="240" t="s">
        <v>148</v>
      </c>
      <c r="AN18" s="210" t="s">
        <v>127</v>
      </c>
      <c r="AO18" s="210" t="s">
        <v>149</v>
      </c>
      <c r="AP18" s="210" t="s">
        <v>150</v>
      </c>
      <c r="AQ18" s="242" t="s">
        <v>151</v>
      </c>
      <c r="AR18" s="242" t="s">
        <v>152</v>
      </c>
      <c r="AS18" s="242" t="s">
        <v>153</v>
      </c>
      <c r="AT18" s="242" t="s">
        <v>154</v>
      </c>
      <c r="AU18" s="243" t="s">
        <v>155</v>
      </c>
      <c r="AV18" s="242" t="s">
        <v>156</v>
      </c>
      <c r="AW18" s="242" t="s">
        <v>157</v>
      </c>
      <c r="AX18" s="240" t="s">
        <v>158</v>
      </c>
      <c r="AY18" s="240" t="s">
        <v>159</v>
      </c>
      <c r="BB18" s="244" t="s">
        <v>147</v>
      </c>
      <c r="BC18" s="244" t="s">
        <v>148</v>
      </c>
      <c r="BD18" s="214" t="s">
        <v>127</v>
      </c>
      <c r="BE18" s="214" t="s">
        <v>149</v>
      </c>
      <c r="BF18" s="214" t="s">
        <v>150</v>
      </c>
      <c r="BG18" s="246" t="s">
        <v>151</v>
      </c>
      <c r="BH18" s="246" t="s">
        <v>152</v>
      </c>
      <c r="BI18" s="246" t="s">
        <v>153</v>
      </c>
      <c r="BJ18" s="246" t="s">
        <v>154</v>
      </c>
      <c r="BK18" s="247" t="s">
        <v>155</v>
      </c>
      <c r="BL18" s="246" t="s">
        <v>156</v>
      </c>
      <c r="BM18" s="246" t="s">
        <v>157</v>
      </c>
      <c r="BN18" s="244" t="s">
        <v>158</v>
      </c>
      <c r="BO18" s="244" t="s">
        <v>159</v>
      </c>
      <c r="BR18" s="249" t="s">
        <v>147</v>
      </c>
      <c r="BS18" s="249" t="s">
        <v>148</v>
      </c>
      <c r="BT18" s="220" t="s">
        <v>127</v>
      </c>
      <c r="BU18" s="220" t="s">
        <v>149</v>
      </c>
      <c r="BV18" s="220" t="s">
        <v>150</v>
      </c>
      <c r="BW18" s="250" t="s">
        <v>151</v>
      </c>
      <c r="BX18" s="250" t="s">
        <v>152</v>
      </c>
      <c r="BY18" s="250" t="s">
        <v>153</v>
      </c>
      <c r="BZ18" s="250" t="s">
        <v>154</v>
      </c>
      <c r="CA18" s="252" t="s">
        <v>155</v>
      </c>
      <c r="CB18" s="250" t="s">
        <v>156</v>
      </c>
      <c r="CC18" s="250" t="s">
        <v>157</v>
      </c>
      <c r="CD18" s="249" t="s">
        <v>158</v>
      </c>
      <c r="CE18" s="249" t="s">
        <v>159</v>
      </c>
      <c r="CH18" s="254" t="s">
        <v>147</v>
      </c>
      <c r="CI18" s="254" t="s">
        <v>148</v>
      </c>
      <c r="CJ18" s="223" t="s">
        <v>127</v>
      </c>
      <c r="CK18" s="223" t="s">
        <v>149</v>
      </c>
      <c r="CL18" s="223" t="s">
        <v>150</v>
      </c>
      <c r="CM18" s="256" t="s">
        <v>151</v>
      </c>
      <c r="CN18" s="256" t="s">
        <v>152</v>
      </c>
      <c r="CO18" s="256" t="s">
        <v>153</v>
      </c>
      <c r="CP18" s="256" t="s">
        <v>154</v>
      </c>
      <c r="CQ18" s="257" t="s">
        <v>155</v>
      </c>
      <c r="CR18" s="256" t="s">
        <v>156</v>
      </c>
      <c r="CS18" s="256" t="s">
        <v>157</v>
      </c>
      <c r="CT18" s="254" t="s">
        <v>158</v>
      </c>
      <c r="CU18" s="254" t="s">
        <v>159</v>
      </c>
    </row>
    <row r="19" spans="1:103" ht="14.25" customHeight="1">
      <c r="A19" s="259"/>
      <c r="F19" s="260" t="s">
        <v>8</v>
      </c>
      <c r="G19" s="107"/>
      <c r="H19" s="260"/>
      <c r="I19" s="260" t="s">
        <v>8</v>
      </c>
      <c r="J19" s="204"/>
      <c r="K19" s="204"/>
      <c r="L19" s="204"/>
      <c r="M19" s="204"/>
      <c r="N19" s="204"/>
      <c r="O19" s="107"/>
      <c r="P19" s="108"/>
      <c r="Q19" s="204"/>
      <c r="R19" s="204"/>
      <c r="S19" s="107"/>
      <c r="V19" s="262" t="s">
        <v>9</v>
      </c>
      <c r="W19" s="109"/>
      <c r="X19" s="262"/>
      <c r="Y19" s="262" t="s">
        <v>9</v>
      </c>
      <c r="Z19" s="206"/>
      <c r="AA19" s="206"/>
      <c r="AB19" s="206"/>
      <c r="AC19" s="206"/>
      <c r="AD19" s="206"/>
      <c r="AE19" s="109"/>
      <c r="AF19" s="110"/>
      <c r="AG19" s="206"/>
      <c r="AH19" s="206"/>
      <c r="AI19" s="109"/>
      <c r="AL19" s="264" t="s">
        <v>10</v>
      </c>
      <c r="AM19" s="111"/>
      <c r="AN19" s="264"/>
      <c r="AO19" s="264" t="s">
        <v>10</v>
      </c>
      <c r="AP19" s="209"/>
      <c r="AQ19" s="209"/>
      <c r="AR19" s="209"/>
      <c r="AS19" s="209"/>
      <c r="AT19" s="209"/>
      <c r="AU19" s="111"/>
      <c r="AV19" s="112"/>
      <c r="AW19" s="209"/>
      <c r="AX19" s="209"/>
      <c r="AY19" s="111"/>
      <c r="BB19" s="265" t="s">
        <v>11</v>
      </c>
      <c r="BC19" s="113"/>
      <c r="BD19" s="265"/>
      <c r="BE19" s="265" t="s">
        <v>11</v>
      </c>
      <c r="BF19" s="213"/>
      <c r="BG19" s="213"/>
      <c r="BH19" s="213"/>
      <c r="BI19" s="213"/>
      <c r="BJ19" s="213"/>
      <c r="BK19" s="113"/>
      <c r="BL19" s="114"/>
      <c r="BM19" s="213"/>
      <c r="BN19" s="213"/>
      <c r="BO19" s="113"/>
      <c r="BR19" s="267" t="s">
        <v>12</v>
      </c>
      <c r="BS19" s="115"/>
      <c r="BT19" s="267"/>
      <c r="BU19" s="267" t="s">
        <v>12</v>
      </c>
      <c r="BV19" s="218"/>
      <c r="BW19" s="218"/>
      <c r="BX19" s="218"/>
      <c r="BY19" s="218"/>
      <c r="BZ19" s="218"/>
      <c r="CA19" s="115"/>
      <c r="CB19" s="116"/>
      <c r="CC19" s="218"/>
      <c r="CD19" s="218"/>
      <c r="CE19" s="115"/>
      <c r="CH19" s="268" t="s">
        <v>13</v>
      </c>
      <c r="CI19" s="117"/>
      <c r="CJ19" s="268"/>
      <c r="CK19" s="268" t="s">
        <v>13</v>
      </c>
      <c r="CL19" s="222"/>
      <c r="CM19" s="222"/>
      <c r="CN19" s="222"/>
      <c r="CO19" s="222"/>
      <c r="CP19" s="222"/>
      <c r="CQ19" s="117"/>
      <c r="CR19" s="118"/>
      <c r="CS19" s="222"/>
      <c r="CT19" s="222"/>
      <c r="CU19" s="117"/>
    </row>
    <row r="20" spans="1:103" ht="14.25" customHeight="1"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8"/>
      <c r="Q20" s="107"/>
      <c r="R20" s="107"/>
      <c r="S20" s="107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10"/>
      <c r="AG20" s="109"/>
      <c r="AH20" s="109"/>
      <c r="AI20" s="109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2"/>
      <c r="AW20" s="111"/>
      <c r="AX20" s="111"/>
      <c r="AY20" s="111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4"/>
      <c r="BM20" s="113"/>
      <c r="BN20" s="113"/>
      <c r="BO20" s="113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6"/>
      <c r="CC20" s="115"/>
      <c r="CD20" s="115"/>
      <c r="CE20" s="115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8"/>
      <c r="CS20" s="117"/>
      <c r="CT20" s="117"/>
      <c r="CU20" s="117"/>
    </row>
    <row r="21" spans="1:103" ht="14.25" customHeight="1">
      <c r="C21" s="8"/>
      <c r="D21" s="8"/>
      <c r="E21" s="8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272"/>
      <c r="Q21" s="107"/>
      <c r="R21" s="107"/>
      <c r="S21" s="107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274"/>
      <c r="AG21" s="109"/>
      <c r="AH21" s="109"/>
      <c r="AI21" s="109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275"/>
      <c r="AW21" s="111"/>
      <c r="AX21" s="111"/>
      <c r="AY21" s="111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283"/>
      <c r="BM21" s="113"/>
      <c r="BN21" s="113"/>
      <c r="BO21" s="113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284"/>
      <c r="CC21" s="115"/>
      <c r="CD21" s="115"/>
      <c r="CE21" s="115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285"/>
      <c r="CS21" s="117"/>
      <c r="CT21" s="117"/>
      <c r="CU21" s="117"/>
    </row>
    <row r="22" spans="1:103" ht="14.25" customHeight="1">
      <c r="A22" s="94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272"/>
      <c r="Q22" s="107"/>
      <c r="R22" s="107"/>
      <c r="S22" s="107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274"/>
      <c r="AG22" s="109"/>
      <c r="AH22" s="109"/>
      <c r="AI22" s="109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275"/>
      <c r="AW22" s="111"/>
      <c r="AX22" s="111"/>
      <c r="AY22" s="111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283"/>
      <c r="BM22" s="113"/>
      <c r="BN22" s="113"/>
      <c r="BO22" s="113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284"/>
      <c r="CC22" s="115"/>
      <c r="CD22" s="115"/>
      <c r="CE22" s="115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285"/>
      <c r="CS22" s="117"/>
      <c r="CT22" s="117"/>
      <c r="CU22" s="117"/>
    </row>
    <row r="23" spans="1:103" ht="14.25" customHeight="1">
      <c r="A23" s="94"/>
      <c r="B23" s="8"/>
      <c r="C23" s="207"/>
      <c r="D23" s="207"/>
      <c r="E23" s="2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272"/>
      <c r="Q23" s="107"/>
      <c r="R23" s="107"/>
      <c r="S23" s="287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274"/>
      <c r="AG23" s="109"/>
      <c r="AH23" s="109"/>
      <c r="AI23" s="288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275"/>
      <c r="AW23" s="111"/>
      <c r="AX23" s="111"/>
      <c r="AY23" s="289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283"/>
      <c r="BM23" s="113"/>
      <c r="BN23" s="113"/>
      <c r="BO23" s="290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284"/>
      <c r="CC23" s="115"/>
      <c r="CD23" s="115"/>
      <c r="CE23" s="291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285"/>
      <c r="CS23" s="117"/>
      <c r="CT23" s="117"/>
      <c r="CU23" s="292"/>
    </row>
    <row r="24" spans="1:103" ht="14.25" customHeight="1">
      <c r="A24" s="94"/>
      <c r="B24" s="8" t="s">
        <v>163</v>
      </c>
      <c r="C24" s="8"/>
      <c r="D24" s="8"/>
      <c r="E24" s="8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8"/>
      <c r="Q24" s="107"/>
      <c r="R24" s="107"/>
      <c r="S24" s="287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10"/>
      <c r="AG24" s="109"/>
      <c r="AH24" s="109"/>
      <c r="AI24" s="288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2"/>
      <c r="AW24" s="111"/>
      <c r="AX24" s="111"/>
      <c r="AY24" s="289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4"/>
      <c r="BM24" s="113"/>
      <c r="BN24" s="113"/>
      <c r="BO24" s="290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6"/>
      <c r="CC24" s="115"/>
      <c r="CD24" s="115"/>
      <c r="CE24" s="291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8"/>
      <c r="CS24" s="117"/>
      <c r="CT24" s="117"/>
      <c r="CU24" s="292"/>
    </row>
    <row r="25" spans="1:103" ht="14.25" customHeight="1">
      <c r="A25" s="293" t="s">
        <v>164</v>
      </c>
      <c r="B25" s="33" t="s">
        <v>165</v>
      </c>
      <c r="C25" s="33" t="s">
        <v>164</v>
      </c>
      <c r="D25" s="15" t="s">
        <v>82</v>
      </c>
      <c r="E25" s="15" t="s">
        <v>166</v>
      </c>
      <c r="F25" s="294">
        <v>1</v>
      </c>
      <c r="G25" s="51">
        <v>0.5</v>
      </c>
      <c r="H25" s="295"/>
      <c r="I25" s="97">
        <v>90000</v>
      </c>
      <c r="J25" s="99">
        <f>F25*G25*I25</f>
        <v>45000</v>
      </c>
      <c r="K25" s="99">
        <f>J25*K$10</f>
        <v>2790</v>
      </c>
      <c r="L25" s="99">
        <f>J25*L$10</f>
        <v>652.5</v>
      </c>
      <c r="M25" s="263">
        <f>F25*G25*M$10</f>
        <v>2700</v>
      </c>
      <c r="N25" s="99">
        <f>J25*N$10</f>
        <v>4050</v>
      </c>
      <c r="O25" s="99">
        <f>(F25*G25)*O$10</f>
        <v>125</v>
      </c>
      <c r="P25" s="99">
        <f>(F25*G25)*P$10</f>
        <v>30</v>
      </c>
      <c r="Q25" s="99">
        <f>(F25*G25)*Q$10</f>
        <v>48</v>
      </c>
      <c r="R25" s="99">
        <f>SUM(K25:Q25)</f>
        <v>10395.5</v>
      </c>
      <c r="S25" s="300">
        <f>R25/J25</f>
        <v>0.23101111111111111</v>
      </c>
      <c r="T25" s="15"/>
      <c r="U25" s="15" t="str">
        <f t="shared" ref="U25:U76" si="0">C25</f>
        <v>Principal</v>
      </c>
      <c r="V25" s="301">
        <v>1</v>
      </c>
      <c r="W25" s="302">
        <v>1</v>
      </c>
      <c r="X25" s="303"/>
      <c r="Y25" s="304">
        <v>90000</v>
      </c>
      <c r="Z25" s="303">
        <f t="shared" ref="Z25:Z29" si="1">V25*W25*Y25</f>
        <v>90000</v>
      </c>
      <c r="AA25" s="303">
        <f t="shared" ref="AA25:AA29" si="2">Z25*AA$10</f>
        <v>5580</v>
      </c>
      <c r="AB25" s="303">
        <f t="shared" ref="AB25:AB29" si="3">Z25*AB$10</f>
        <v>1305</v>
      </c>
      <c r="AC25" s="305">
        <f t="shared" ref="AC25:AC29" si="4">V25*W25*AC$10</f>
        <v>5400</v>
      </c>
      <c r="AD25" s="303">
        <f t="shared" ref="AD25:AD29" si="5">Z25*AD$10</f>
        <v>8100</v>
      </c>
      <c r="AE25" s="305">
        <f t="shared" ref="AE25:AE29" si="6">(V25*W25)*AE$10</f>
        <v>250</v>
      </c>
      <c r="AF25" s="303">
        <f t="shared" ref="AF25:AF29" si="7">(V25*W25)*AF$10</f>
        <v>60</v>
      </c>
      <c r="AG25" s="303">
        <f t="shared" ref="AG25:AG29" si="8">(V25*W25)*AG$10</f>
        <v>96</v>
      </c>
      <c r="AH25" s="303">
        <f t="shared" ref="AH25:AH29" si="9">SUM(AA25:AG25)</f>
        <v>20791</v>
      </c>
      <c r="AI25" s="306">
        <f t="shared" ref="AI25:AI29" si="10">AH25/Z25</f>
        <v>0.23101111111111111</v>
      </c>
      <c r="AJ25" s="15"/>
      <c r="AK25" s="15" t="str">
        <f t="shared" ref="AK25:AK76" si="11">C25</f>
        <v>Principal</v>
      </c>
      <c r="AL25" s="307">
        <v>1</v>
      </c>
      <c r="AM25" s="308">
        <v>1</v>
      </c>
      <c r="AN25" s="309">
        <f t="shared" ref="AN25:AN29" si="12">$AN$10</f>
        <v>1.02</v>
      </c>
      <c r="AO25" s="310">
        <f t="shared" ref="AO25:AO29" si="13">Y25*AN25</f>
        <v>91800</v>
      </c>
      <c r="AP25" s="310">
        <f t="shared" ref="AP25:AP29" si="14">AL25*AM25*AO25</f>
        <v>91800</v>
      </c>
      <c r="AQ25" s="310">
        <f t="shared" ref="AQ25:AQ29" si="15">AP25*AQ$10</f>
        <v>5691.6</v>
      </c>
      <c r="AR25" s="310">
        <f t="shared" ref="AR25:AR29" si="16">AP25*AR$10</f>
        <v>1331.1000000000001</v>
      </c>
      <c r="AS25" s="311">
        <f t="shared" ref="AS25:AS29" si="17">AL25*AM25*AS$10</f>
        <v>5400</v>
      </c>
      <c r="AT25" s="310">
        <f t="shared" ref="AT25:AT29" si="18">AP25*AT$10</f>
        <v>8262</v>
      </c>
      <c r="AU25" s="311">
        <f t="shared" ref="AU25:AU29" si="19">(AL25*AM25)*AU$10</f>
        <v>250</v>
      </c>
      <c r="AV25" s="310">
        <f t="shared" ref="AV25:AV29" si="20">(AL25*AM25)*AV$10</f>
        <v>60</v>
      </c>
      <c r="AW25" s="310">
        <f t="shared" ref="AW25:AW29" si="21">(AL25*AM25)*AW$10</f>
        <v>96</v>
      </c>
      <c r="AX25" s="310">
        <f t="shared" ref="AX25:AX29" si="22">SUM(AQ25:AW25)</f>
        <v>21090.7</v>
      </c>
      <c r="AY25" s="315">
        <f t="shared" ref="AY25:AY29" si="23">AX25/AP25</f>
        <v>0.22974618736383443</v>
      </c>
      <c r="BA25" t="str">
        <f t="shared" ref="BA25:BA76" si="24">C25</f>
        <v>Principal</v>
      </c>
      <c r="BB25" s="316">
        <v>1</v>
      </c>
      <c r="BC25" s="317">
        <v>1</v>
      </c>
      <c r="BD25" s="318">
        <f t="shared" ref="BD25:BD29" si="25">$BD$10</f>
        <v>1.02</v>
      </c>
      <c r="BE25" s="319">
        <f t="shared" ref="BE25:BE29" si="26">AO25*BD25</f>
        <v>93636</v>
      </c>
      <c r="BF25" s="319">
        <f t="shared" ref="BF25:BF29" si="27">BB25*BC25*BE25</f>
        <v>93636</v>
      </c>
      <c r="BG25" s="319">
        <f t="shared" ref="BG25:BG29" si="28">BF25*BG$10</f>
        <v>5805.4319999999998</v>
      </c>
      <c r="BH25" s="319">
        <f t="shared" ref="BH25:BH29" si="29">BF25*BH$10</f>
        <v>1357.722</v>
      </c>
      <c r="BI25" s="321">
        <f t="shared" ref="BI25:BI29" si="30">BB25*BC25*BI$10</f>
        <v>5400</v>
      </c>
      <c r="BJ25" s="319">
        <f t="shared" ref="BJ25:BJ29" si="31">BF25*BJ$10</f>
        <v>8427.24</v>
      </c>
      <c r="BK25" s="321">
        <f t="shared" ref="BK25:BK29" si="32">(BB25*BC25)*BK$10</f>
        <v>250</v>
      </c>
      <c r="BL25" s="319">
        <f t="shared" ref="BL25:BL29" si="33">(BB25*BC25)*BL$10</f>
        <v>60</v>
      </c>
      <c r="BM25" s="319">
        <f t="shared" ref="BM25:BM29" si="34">(BB25*BC25)*BM$10</f>
        <v>96</v>
      </c>
      <c r="BN25" s="319">
        <f t="shared" ref="BN25:BN29" si="35">SUM(BG25:BM25)</f>
        <v>21396.394</v>
      </c>
      <c r="BO25" s="322">
        <f t="shared" ref="BO25:BO29" si="36">BN25/BF25</f>
        <v>0.22850606604297494</v>
      </c>
      <c r="BQ25" t="str">
        <f t="shared" ref="BQ25:BQ76" si="37">C25</f>
        <v>Principal</v>
      </c>
      <c r="BR25" s="323">
        <v>1</v>
      </c>
      <c r="BS25" s="324">
        <v>1</v>
      </c>
      <c r="BT25" s="325">
        <f t="shared" ref="BT25:BT38" si="38">$BT$10</f>
        <v>1.02</v>
      </c>
      <c r="BU25" s="326">
        <f t="shared" ref="BU25:BU29" si="39">BE25*BT25</f>
        <v>95508.72</v>
      </c>
      <c r="BV25" s="326">
        <f t="shared" ref="BV25:BV38" si="40">BR25*BS25*BU25</f>
        <v>95508.72</v>
      </c>
      <c r="BW25" s="326">
        <f t="shared" ref="BW25:BW38" si="41">BV25*BW$10</f>
        <v>5921.5406400000002</v>
      </c>
      <c r="BX25" s="326">
        <f t="shared" ref="BX25:BX38" si="42">BV25*BX$10</f>
        <v>1384.87644</v>
      </c>
      <c r="BY25" s="327">
        <f t="shared" ref="BY25:BY38" si="43">BR25*BS25*BY$10</f>
        <v>5400</v>
      </c>
      <c r="BZ25" s="326">
        <f t="shared" ref="BZ25:BZ38" si="44">BV25*BZ$10</f>
        <v>8595.7847999999994</v>
      </c>
      <c r="CA25" s="327">
        <f t="shared" ref="CA25:CA38" si="45">(BR25*BS25)*CA$10</f>
        <v>250</v>
      </c>
      <c r="CB25" s="326">
        <f t="shared" ref="CB25:CB38" si="46">(BR25*BS25)*CB$10</f>
        <v>60</v>
      </c>
      <c r="CC25" s="326">
        <f t="shared" ref="CC25:CC38" si="47">(BR25*BS25)*CC$10</f>
        <v>96</v>
      </c>
      <c r="CD25" s="326">
        <f t="shared" ref="CD25:CD38" si="48">SUM(BW25:CC25)</f>
        <v>21708.201880000001</v>
      </c>
      <c r="CE25" s="328">
        <f t="shared" ref="CE25:CE38" si="49">CD25/BV25</f>
        <v>0.22729026082644602</v>
      </c>
      <c r="CG25" t="str">
        <f t="shared" ref="CG25:CG76" si="50">C25</f>
        <v>Principal</v>
      </c>
      <c r="CH25" s="330">
        <v>1</v>
      </c>
      <c r="CI25" s="331">
        <v>1</v>
      </c>
      <c r="CJ25" s="332">
        <f t="shared" ref="CJ25:CJ39" si="51">$CJ$10</f>
        <v>1.02</v>
      </c>
      <c r="CK25" s="333">
        <f t="shared" ref="CK25:CK38" si="52">BU25*CJ25</f>
        <v>97418.894400000005</v>
      </c>
      <c r="CL25" s="333">
        <f t="shared" ref="CL25:CL39" si="53">CH25*CI25*CK25</f>
        <v>97418.894400000005</v>
      </c>
      <c r="CM25" s="333">
        <f t="shared" ref="CM25:CM39" si="54">CL25*CM$10</f>
        <v>6039.9714528000004</v>
      </c>
      <c r="CN25" s="333">
        <f t="shared" ref="CN25:CN39" si="55">CL25*CN$10</f>
        <v>1412.5739688000001</v>
      </c>
      <c r="CO25" s="336">
        <f t="shared" ref="CO25:CO39" si="56">CH25*CI25*CO$10</f>
        <v>5400</v>
      </c>
      <c r="CP25" s="333">
        <f t="shared" ref="CP25:CP39" si="57">CL25*CP$10</f>
        <v>8767.7004959999995</v>
      </c>
      <c r="CQ25" s="336">
        <f t="shared" ref="CQ25:CQ39" si="58">(CH25*CI25)*CQ$10</f>
        <v>250</v>
      </c>
      <c r="CR25" s="333">
        <f t="shared" ref="CR25:CR39" si="59">(CH25*CI25)*CR$10</f>
        <v>60</v>
      </c>
      <c r="CS25" s="333">
        <f t="shared" ref="CS25:CS39" si="60">(CH25*CI25)*CS$10</f>
        <v>96</v>
      </c>
      <c r="CT25" s="333">
        <f t="shared" ref="CT25:CT39" si="61">SUM(CM25:CS25)</f>
        <v>22026.245917599997</v>
      </c>
      <c r="CU25" s="338">
        <f t="shared" ref="CU25:CU39" si="62">CT25/CL25</f>
        <v>0.22609829492788822</v>
      </c>
    </row>
    <row r="26" spans="1:103" ht="14.25" customHeight="1">
      <c r="A26" t="s">
        <v>180</v>
      </c>
      <c r="B26" s="33" t="s">
        <v>165</v>
      </c>
      <c r="C26" s="33" t="s">
        <v>181</v>
      </c>
      <c r="D26" s="15" t="s">
        <v>82</v>
      </c>
      <c r="E26" s="15" t="s">
        <v>166</v>
      </c>
      <c r="F26" s="294"/>
      <c r="G26" s="51"/>
      <c r="H26" s="295"/>
      <c r="I26" s="97"/>
      <c r="J26" s="99"/>
      <c r="K26" s="99"/>
      <c r="L26" s="99"/>
      <c r="M26" s="263"/>
      <c r="N26" s="99"/>
      <c r="O26" s="99"/>
      <c r="P26" s="99"/>
      <c r="Q26" s="99"/>
      <c r="R26" s="99"/>
      <c r="S26" s="300"/>
      <c r="T26" s="15"/>
      <c r="U26" s="15" t="str">
        <f t="shared" si="0"/>
        <v>Academic Coordinator</v>
      </c>
      <c r="V26" s="301">
        <v>1</v>
      </c>
      <c r="W26" s="302">
        <v>1</v>
      </c>
      <c r="X26" s="303"/>
      <c r="Y26" s="304">
        <v>65000</v>
      </c>
      <c r="Z26" s="303">
        <f t="shared" si="1"/>
        <v>65000</v>
      </c>
      <c r="AA26" s="303">
        <f t="shared" si="2"/>
        <v>4030</v>
      </c>
      <c r="AB26" s="303">
        <f t="shared" si="3"/>
        <v>942.5</v>
      </c>
      <c r="AC26" s="305">
        <f t="shared" si="4"/>
        <v>5400</v>
      </c>
      <c r="AD26" s="303">
        <f t="shared" si="5"/>
        <v>5850</v>
      </c>
      <c r="AE26" s="305">
        <f t="shared" si="6"/>
        <v>250</v>
      </c>
      <c r="AF26" s="303">
        <f t="shared" si="7"/>
        <v>60</v>
      </c>
      <c r="AG26" s="303">
        <f t="shared" si="8"/>
        <v>96</v>
      </c>
      <c r="AH26" s="303">
        <f t="shared" si="9"/>
        <v>16628.5</v>
      </c>
      <c r="AI26" s="306">
        <f t="shared" si="10"/>
        <v>0.25582307692307693</v>
      </c>
      <c r="AJ26" s="15"/>
      <c r="AK26" s="15" t="str">
        <f t="shared" si="11"/>
        <v>Academic Coordinator</v>
      </c>
      <c r="AL26" s="307">
        <v>1</v>
      </c>
      <c r="AM26" s="308">
        <v>1</v>
      </c>
      <c r="AN26" s="309">
        <f t="shared" si="12"/>
        <v>1.02</v>
      </c>
      <c r="AO26" s="310">
        <f t="shared" si="13"/>
        <v>66300</v>
      </c>
      <c r="AP26" s="310">
        <f t="shared" si="14"/>
        <v>66300</v>
      </c>
      <c r="AQ26" s="310">
        <f t="shared" si="15"/>
        <v>4110.6000000000004</v>
      </c>
      <c r="AR26" s="310">
        <f t="shared" si="16"/>
        <v>961.35</v>
      </c>
      <c r="AS26" s="311">
        <f t="shared" si="17"/>
        <v>5400</v>
      </c>
      <c r="AT26" s="310">
        <f t="shared" si="18"/>
        <v>5967</v>
      </c>
      <c r="AU26" s="311">
        <f t="shared" si="19"/>
        <v>250</v>
      </c>
      <c r="AV26" s="310">
        <f t="shared" si="20"/>
        <v>60</v>
      </c>
      <c r="AW26" s="310">
        <f t="shared" si="21"/>
        <v>96</v>
      </c>
      <c r="AX26" s="310">
        <f t="shared" si="22"/>
        <v>16844.95</v>
      </c>
      <c r="AY26" s="315">
        <f t="shared" si="23"/>
        <v>0.25407164404223231</v>
      </c>
      <c r="BA26" t="str">
        <f t="shared" si="24"/>
        <v>Academic Coordinator</v>
      </c>
      <c r="BB26" s="316">
        <v>1</v>
      </c>
      <c r="BC26" s="317">
        <v>1</v>
      </c>
      <c r="BD26" s="318">
        <f t="shared" si="25"/>
        <v>1.02</v>
      </c>
      <c r="BE26" s="319">
        <f t="shared" si="26"/>
        <v>67626</v>
      </c>
      <c r="BF26" s="319">
        <f t="shared" si="27"/>
        <v>67626</v>
      </c>
      <c r="BG26" s="319">
        <f t="shared" si="28"/>
        <v>4192.8119999999999</v>
      </c>
      <c r="BH26" s="319">
        <f t="shared" si="29"/>
        <v>980.577</v>
      </c>
      <c r="BI26" s="321">
        <f t="shared" si="30"/>
        <v>5400</v>
      </c>
      <c r="BJ26" s="319">
        <f t="shared" si="31"/>
        <v>6086.34</v>
      </c>
      <c r="BK26" s="321">
        <f t="shared" si="32"/>
        <v>250</v>
      </c>
      <c r="BL26" s="319">
        <f t="shared" si="33"/>
        <v>60</v>
      </c>
      <c r="BM26" s="319">
        <f t="shared" si="34"/>
        <v>96</v>
      </c>
      <c r="BN26" s="319">
        <f t="shared" si="35"/>
        <v>17065.728999999999</v>
      </c>
      <c r="BO26" s="322">
        <f t="shared" si="36"/>
        <v>0.25235455298258064</v>
      </c>
      <c r="BQ26" t="str">
        <f t="shared" si="37"/>
        <v>Academic Coordinator</v>
      </c>
      <c r="BR26" s="323">
        <v>1</v>
      </c>
      <c r="BS26" s="324">
        <v>1</v>
      </c>
      <c r="BT26" s="325">
        <f t="shared" si="38"/>
        <v>1.02</v>
      </c>
      <c r="BU26" s="326">
        <f t="shared" si="39"/>
        <v>68978.52</v>
      </c>
      <c r="BV26" s="326">
        <f t="shared" si="40"/>
        <v>68978.52</v>
      </c>
      <c r="BW26" s="326">
        <f t="shared" si="41"/>
        <v>4276.66824</v>
      </c>
      <c r="BX26" s="326">
        <f t="shared" si="42"/>
        <v>1000.1885400000001</v>
      </c>
      <c r="BY26" s="327">
        <f t="shared" si="43"/>
        <v>5400</v>
      </c>
      <c r="BZ26" s="326">
        <f t="shared" si="44"/>
        <v>6208.0668000000005</v>
      </c>
      <c r="CA26" s="327">
        <f t="shared" si="45"/>
        <v>250</v>
      </c>
      <c r="CB26" s="326">
        <f t="shared" si="46"/>
        <v>60</v>
      </c>
      <c r="CC26" s="326">
        <f t="shared" si="47"/>
        <v>96</v>
      </c>
      <c r="CD26" s="326">
        <f t="shared" si="48"/>
        <v>17290.923580000002</v>
      </c>
      <c r="CE26" s="328">
        <f t="shared" si="49"/>
        <v>0.2506711303750791</v>
      </c>
      <c r="CG26" t="str">
        <f t="shared" si="50"/>
        <v>Academic Coordinator</v>
      </c>
      <c r="CH26" s="330">
        <v>1</v>
      </c>
      <c r="CI26" s="331">
        <v>1</v>
      </c>
      <c r="CJ26" s="332">
        <f t="shared" si="51"/>
        <v>1.02</v>
      </c>
      <c r="CK26" s="333">
        <f t="shared" si="52"/>
        <v>70358.090400000001</v>
      </c>
      <c r="CL26" s="333">
        <f t="shared" si="53"/>
        <v>70358.090400000001</v>
      </c>
      <c r="CM26" s="333">
        <f t="shared" si="54"/>
        <v>4362.2016047999996</v>
      </c>
      <c r="CN26" s="333">
        <f t="shared" si="55"/>
        <v>1020.1923108000001</v>
      </c>
      <c r="CO26" s="336">
        <f t="shared" si="56"/>
        <v>5400</v>
      </c>
      <c r="CP26" s="333">
        <f t="shared" si="57"/>
        <v>6332.2281359999997</v>
      </c>
      <c r="CQ26" s="336">
        <f t="shared" si="58"/>
        <v>250</v>
      </c>
      <c r="CR26" s="333">
        <f t="shared" si="59"/>
        <v>60</v>
      </c>
      <c r="CS26" s="333">
        <f t="shared" si="60"/>
        <v>96</v>
      </c>
      <c r="CT26" s="333">
        <f t="shared" si="61"/>
        <v>17520.622051599999</v>
      </c>
      <c r="CU26" s="338">
        <f t="shared" si="62"/>
        <v>0.24902071605399909</v>
      </c>
    </row>
    <row r="27" spans="1:103" ht="14.25" customHeight="1">
      <c r="A27" t="s">
        <v>180</v>
      </c>
      <c r="B27" s="33" t="s">
        <v>165</v>
      </c>
      <c r="C27" s="33" t="s">
        <v>183</v>
      </c>
      <c r="D27" s="15" t="s">
        <v>82</v>
      </c>
      <c r="E27" s="15" t="s">
        <v>166</v>
      </c>
      <c r="F27" s="294"/>
      <c r="G27" s="51"/>
      <c r="H27" s="295"/>
      <c r="I27" s="97"/>
      <c r="J27" s="99"/>
      <c r="K27" s="99"/>
      <c r="L27" s="99"/>
      <c r="M27" s="263"/>
      <c r="N27" s="99"/>
      <c r="O27" s="99"/>
      <c r="P27" s="99"/>
      <c r="Q27" s="99"/>
      <c r="R27" s="99"/>
      <c r="S27" s="300"/>
      <c r="T27" s="15"/>
      <c r="U27" s="15" t="str">
        <f t="shared" si="0"/>
        <v>Dean of Students</v>
      </c>
      <c r="V27" s="301">
        <v>1</v>
      </c>
      <c r="W27" s="302">
        <v>1</v>
      </c>
      <c r="X27" s="303"/>
      <c r="Y27" s="304">
        <v>65000</v>
      </c>
      <c r="Z27" s="303">
        <f t="shared" si="1"/>
        <v>65000</v>
      </c>
      <c r="AA27" s="303">
        <f t="shared" si="2"/>
        <v>4030</v>
      </c>
      <c r="AB27" s="303">
        <f t="shared" si="3"/>
        <v>942.5</v>
      </c>
      <c r="AC27" s="305">
        <f t="shared" si="4"/>
        <v>5400</v>
      </c>
      <c r="AD27" s="303">
        <f t="shared" si="5"/>
        <v>5850</v>
      </c>
      <c r="AE27" s="305">
        <f t="shared" si="6"/>
        <v>250</v>
      </c>
      <c r="AF27" s="303">
        <f t="shared" si="7"/>
        <v>60</v>
      </c>
      <c r="AG27" s="303">
        <f t="shared" si="8"/>
        <v>96</v>
      </c>
      <c r="AH27" s="303">
        <f t="shared" si="9"/>
        <v>16628.5</v>
      </c>
      <c r="AI27" s="306">
        <f t="shared" si="10"/>
        <v>0.25582307692307693</v>
      </c>
      <c r="AJ27" s="15"/>
      <c r="AK27" s="15" t="str">
        <f t="shared" si="11"/>
        <v>Dean of Students</v>
      </c>
      <c r="AL27" s="307">
        <v>1</v>
      </c>
      <c r="AM27" s="308">
        <v>1</v>
      </c>
      <c r="AN27" s="309">
        <f t="shared" si="12"/>
        <v>1.02</v>
      </c>
      <c r="AO27" s="310">
        <f t="shared" si="13"/>
        <v>66300</v>
      </c>
      <c r="AP27" s="310">
        <f t="shared" si="14"/>
        <v>66300</v>
      </c>
      <c r="AQ27" s="310">
        <f t="shared" si="15"/>
        <v>4110.6000000000004</v>
      </c>
      <c r="AR27" s="310">
        <f t="shared" si="16"/>
        <v>961.35</v>
      </c>
      <c r="AS27" s="311">
        <f t="shared" si="17"/>
        <v>5400</v>
      </c>
      <c r="AT27" s="310">
        <f t="shared" si="18"/>
        <v>5967</v>
      </c>
      <c r="AU27" s="311">
        <f t="shared" si="19"/>
        <v>250</v>
      </c>
      <c r="AV27" s="310">
        <f t="shared" si="20"/>
        <v>60</v>
      </c>
      <c r="AW27" s="310">
        <f t="shared" si="21"/>
        <v>96</v>
      </c>
      <c r="AX27" s="310">
        <f t="shared" si="22"/>
        <v>16844.95</v>
      </c>
      <c r="AY27" s="315">
        <f t="shared" si="23"/>
        <v>0.25407164404223231</v>
      </c>
      <c r="BA27" t="str">
        <f t="shared" si="24"/>
        <v>Dean of Students</v>
      </c>
      <c r="BB27" s="316">
        <v>1</v>
      </c>
      <c r="BC27" s="317">
        <v>1</v>
      </c>
      <c r="BD27" s="318">
        <f t="shared" si="25"/>
        <v>1.02</v>
      </c>
      <c r="BE27" s="319">
        <f t="shared" si="26"/>
        <v>67626</v>
      </c>
      <c r="BF27" s="319">
        <f t="shared" si="27"/>
        <v>67626</v>
      </c>
      <c r="BG27" s="319">
        <f t="shared" si="28"/>
        <v>4192.8119999999999</v>
      </c>
      <c r="BH27" s="319">
        <f t="shared" si="29"/>
        <v>980.577</v>
      </c>
      <c r="BI27" s="321">
        <f t="shared" si="30"/>
        <v>5400</v>
      </c>
      <c r="BJ27" s="319">
        <f t="shared" si="31"/>
        <v>6086.34</v>
      </c>
      <c r="BK27" s="321">
        <f t="shared" si="32"/>
        <v>250</v>
      </c>
      <c r="BL27" s="319">
        <f t="shared" si="33"/>
        <v>60</v>
      </c>
      <c r="BM27" s="319">
        <f t="shared" si="34"/>
        <v>96</v>
      </c>
      <c r="BN27" s="319">
        <f t="shared" si="35"/>
        <v>17065.728999999999</v>
      </c>
      <c r="BO27" s="322">
        <f t="shared" si="36"/>
        <v>0.25235455298258064</v>
      </c>
      <c r="BQ27" t="str">
        <f t="shared" si="37"/>
        <v>Dean of Students</v>
      </c>
      <c r="BR27" s="323">
        <v>1</v>
      </c>
      <c r="BS27" s="324">
        <v>1</v>
      </c>
      <c r="BT27" s="325">
        <f t="shared" si="38"/>
        <v>1.02</v>
      </c>
      <c r="BU27" s="326">
        <f t="shared" si="39"/>
        <v>68978.52</v>
      </c>
      <c r="BV27" s="326">
        <f t="shared" si="40"/>
        <v>68978.52</v>
      </c>
      <c r="BW27" s="326">
        <f t="shared" si="41"/>
        <v>4276.66824</v>
      </c>
      <c r="BX27" s="326">
        <f t="shared" si="42"/>
        <v>1000.1885400000001</v>
      </c>
      <c r="BY27" s="327">
        <f t="shared" si="43"/>
        <v>5400</v>
      </c>
      <c r="BZ27" s="326">
        <f t="shared" si="44"/>
        <v>6208.0668000000005</v>
      </c>
      <c r="CA27" s="327">
        <f t="shared" si="45"/>
        <v>250</v>
      </c>
      <c r="CB27" s="326">
        <f t="shared" si="46"/>
        <v>60</v>
      </c>
      <c r="CC27" s="326">
        <f t="shared" si="47"/>
        <v>96</v>
      </c>
      <c r="CD27" s="326">
        <f t="shared" si="48"/>
        <v>17290.923580000002</v>
      </c>
      <c r="CE27" s="328">
        <f t="shared" si="49"/>
        <v>0.2506711303750791</v>
      </c>
      <c r="CG27" t="str">
        <f t="shared" si="50"/>
        <v>Dean of Students</v>
      </c>
      <c r="CH27" s="330">
        <v>1</v>
      </c>
      <c r="CI27" s="331">
        <v>1</v>
      </c>
      <c r="CJ27" s="332">
        <f t="shared" si="51"/>
        <v>1.02</v>
      </c>
      <c r="CK27" s="333">
        <f t="shared" si="52"/>
        <v>70358.090400000001</v>
      </c>
      <c r="CL27" s="333">
        <f t="shared" si="53"/>
        <v>70358.090400000001</v>
      </c>
      <c r="CM27" s="333">
        <f t="shared" si="54"/>
        <v>4362.2016047999996</v>
      </c>
      <c r="CN27" s="333">
        <f t="shared" si="55"/>
        <v>1020.1923108000001</v>
      </c>
      <c r="CO27" s="336">
        <f t="shared" si="56"/>
        <v>5400</v>
      </c>
      <c r="CP27" s="333">
        <f t="shared" si="57"/>
        <v>6332.2281359999997</v>
      </c>
      <c r="CQ27" s="336">
        <f t="shared" si="58"/>
        <v>250</v>
      </c>
      <c r="CR27" s="333">
        <f t="shared" si="59"/>
        <v>60</v>
      </c>
      <c r="CS27" s="333">
        <f t="shared" si="60"/>
        <v>96</v>
      </c>
      <c r="CT27" s="333">
        <f t="shared" si="61"/>
        <v>17520.622051599999</v>
      </c>
      <c r="CU27" s="338">
        <f t="shared" si="62"/>
        <v>0.24902071605399909</v>
      </c>
    </row>
    <row r="28" spans="1:103" ht="14.25" customHeight="1">
      <c r="A28" s="293" t="s">
        <v>184</v>
      </c>
      <c r="B28" s="33" t="s">
        <v>165</v>
      </c>
      <c r="C28" s="33" t="s">
        <v>185</v>
      </c>
      <c r="D28" s="15" t="s">
        <v>82</v>
      </c>
      <c r="E28" s="15" t="s">
        <v>166</v>
      </c>
      <c r="F28" s="294"/>
      <c r="G28" s="51"/>
      <c r="H28" s="295"/>
      <c r="I28" s="97"/>
      <c r="J28" s="99"/>
      <c r="K28" s="99"/>
      <c r="L28" s="99"/>
      <c r="M28" s="263"/>
      <c r="N28" s="99"/>
      <c r="O28" s="99"/>
      <c r="P28" s="99"/>
      <c r="Q28" s="99"/>
      <c r="R28" s="99"/>
      <c r="S28" s="300"/>
      <c r="T28" s="15"/>
      <c r="U28" s="15" t="str">
        <f t="shared" si="0"/>
        <v>Business Manager</v>
      </c>
      <c r="V28" s="301">
        <v>0.5</v>
      </c>
      <c r="W28" s="302">
        <v>1</v>
      </c>
      <c r="X28" s="303"/>
      <c r="Y28" s="304">
        <v>65000</v>
      </c>
      <c r="Z28" s="303">
        <f t="shared" si="1"/>
        <v>32500</v>
      </c>
      <c r="AA28" s="303">
        <f t="shared" si="2"/>
        <v>2015</v>
      </c>
      <c r="AB28" s="303">
        <f t="shared" si="3"/>
        <v>471.25</v>
      </c>
      <c r="AC28" s="305">
        <f t="shared" si="4"/>
        <v>2700</v>
      </c>
      <c r="AD28" s="303">
        <f t="shared" si="5"/>
        <v>2925</v>
      </c>
      <c r="AE28" s="305">
        <f t="shared" si="6"/>
        <v>125</v>
      </c>
      <c r="AF28" s="303">
        <f t="shared" si="7"/>
        <v>30</v>
      </c>
      <c r="AG28" s="303">
        <f t="shared" si="8"/>
        <v>48</v>
      </c>
      <c r="AH28" s="303">
        <f t="shared" si="9"/>
        <v>8314.25</v>
      </c>
      <c r="AI28" s="306">
        <f t="shared" si="10"/>
        <v>0.25582307692307693</v>
      </c>
      <c r="AJ28" s="15"/>
      <c r="AK28" s="15" t="str">
        <f t="shared" si="11"/>
        <v>Business Manager</v>
      </c>
      <c r="AL28" s="307">
        <v>0.5</v>
      </c>
      <c r="AM28" s="308">
        <v>1</v>
      </c>
      <c r="AN28" s="309">
        <f t="shared" si="12"/>
        <v>1.02</v>
      </c>
      <c r="AO28" s="310">
        <f t="shared" si="13"/>
        <v>66300</v>
      </c>
      <c r="AP28" s="310">
        <f t="shared" si="14"/>
        <v>33150</v>
      </c>
      <c r="AQ28" s="310">
        <f t="shared" si="15"/>
        <v>2055.3000000000002</v>
      </c>
      <c r="AR28" s="310">
        <f t="shared" si="16"/>
        <v>480.67500000000001</v>
      </c>
      <c r="AS28" s="311">
        <f t="shared" si="17"/>
        <v>2700</v>
      </c>
      <c r="AT28" s="310">
        <f t="shared" si="18"/>
        <v>2983.5</v>
      </c>
      <c r="AU28" s="311">
        <f t="shared" si="19"/>
        <v>125</v>
      </c>
      <c r="AV28" s="310">
        <f t="shared" si="20"/>
        <v>30</v>
      </c>
      <c r="AW28" s="310">
        <f t="shared" si="21"/>
        <v>48</v>
      </c>
      <c r="AX28" s="310">
        <f t="shared" si="22"/>
        <v>8422.4750000000004</v>
      </c>
      <c r="AY28" s="315">
        <f t="shared" si="23"/>
        <v>0.25407164404223231</v>
      </c>
      <c r="BA28" t="str">
        <f t="shared" si="24"/>
        <v>Business Manager</v>
      </c>
      <c r="BB28" s="316">
        <v>0.5</v>
      </c>
      <c r="BC28" s="317">
        <v>1</v>
      </c>
      <c r="BD28" s="318">
        <f t="shared" si="25"/>
        <v>1.02</v>
      </c>
      <c r="BE28" s="319">
        <f t="shared" si="26"/>
        <v>67626</v>
      </c>
      <c r="BF28" s="319">
        <f t="shared" si="27"/>
        <v>33813</v>
      </c>
      <c r="BG28" s="319">
        <f t="shared" si="28"/>
        <v>2096.4059999999999</v>
      </c>
      <c r="BH28" s="319">
        <f t="shared" si="29"/>
        <v>490.2885</v>
      </c>
      <c r="BI28" s="321">
        <f t="shared" si="30"/>
        <v>2700</v>
      </c>
      <c r="BJ28" s="319">
        <f t="shared" si="31"/>
        <v>3043.17</v>
      </c>
      <c r="BK28" s="321">
        <f t="shared" si="32"/>
        <v>125</v>
      </c>
      <c r="BL28" s="319">
        <f t="shared" si="33"/>
        <v>30</v>
      </c>
      <c r="BM28" s="319">
        <f t="shared" si="34"/>
        <v>48</v>
      </c>
      <c r="BN28" s="319">
        <f t="shared" si="35"/>
        <v>8532.8644999999997</v>
      </c>
      <c r="BO28" s="322">
        <f t="shared" si="36"/>
        <v>0.25235455298258064</v>
      </c>
      <c r="BQ28" t="str">
        <f t="shared" si="37"/>
        <v>Business Manager</v>
      </c>
      <c r="BR28" s="323">
        <v>0.5</v>
      </c>
      <c r="BS28" s="324">
        <v>1</v>
      </c>
      <c r="BT28" s="325">
        <f t="shared" si="38"/>
        <v>1.02</v>
      </c>
      <c r="BU28" s="326">
        <f t="shared" si="39"/>
        <v>68978.52</v>
      </c>
      <c r="BV28" s="326">
        <f t="shared" si="40"/>
        <v>34489.26</v>
      </c>
      <c r="BW28" s="326">
        <f t="shared" si="41"/>
        <v>2138.33412</v>
      </c>
      <c r="BX28" s="326">
        <f t="shared" si="42"/>
        <v>500.09427000000005</v>
      </c>
      <c r="BY28" s="327">
        <f t="shared" si="43"/>
        <v>2700</v>
      </c>
      <c r="BZ28" s="326">
        <f t="shared" si="44"/>
        <v>3104.0334000000003</v>
      </c>
      <c r="CA28" s="327">
        <f t="shared" si="45"/>
        <v>125</v>
      </c>
      <c r="CB28" s="326">
        <f t="shared" si="46"/>
        <v>30</v>
      </c>
      <c r="CC28" s="326">
        <f t="shared" si="47"/>
        <v>48</v>
      </c>
      <c r="CD28" s="326">
        <f t="shared" si="48"/>
        <v>8645.4617900000012</v>
      </c>
      <c r="CE28" s="328">
        <f t="shared" si="49"/>
        <v>0.2506711303750791</v>
      </c>
      <c r="CG28" t="str">
        <f t="shared" si="50"/>
        <v>Business Manager</v>
      </c>
      <c r="CH28" s="330">
        <v>0.5</v>
      </c>
      <c r="CI28" s="331">
        <v>1</v>
      </c>
      <c r="CJ28" s="332">
        <f t="shared" si="51"/>
        <v>1.02</v>
      </c>
      <c r="CK28" s="333">
        <f t="shared" si="52"/>
        <v>70358.090400000001</v>
      </c>
      <c r="CL28" s="333">
        <f t="shared" si="53"/>
        <v>35179.0452</v>
      </c>
      <c r="CM28" s="333">
        <f t="shared" si="54"/>
        <v>2181.1008023999998</v>
      </c>
      <c r="CN28" s="333">
        <f t="shared" si="55"/>
        <v>510.09615540000004</v>
      </c>
      <c r="CO28" s="336">
        <f t="shared" si="56"/>
        <v>2700</v>
      </c>
      <c r="CP28" s="333">
        <f t="shared" si="57"/>
        <v>3166.1140679999999</v>
      </c>
      <c r="CQ28" s="336">
        <f t="shared" si="58"/>
        <v>125</v>
      </c>
      <c r="CR28" s="333">
        <f t="shared" si="59"/>
        <v>30</v>
      </c>
      <c r="CS28" s="333">
        <f t="shared" si="60"/>
        <v>48</v>
      </c>
      <c r="CT28" s="333">
        <f t="shared" si="61"/>
        <v>8760.3110257999997</v>
      </c>
      <c r="CU28" s="338">
        <f t="shared" si="62"/>
        <v>0.24902071605399909</v>
      </c>
    </row>
    <row r="29" spans="1:103" ht="14.25" customHeight="1">
      <c r="A29" s="293" t="s">
        <v>186</v>
      </c>
      <c r="B29" s="33" t="s">
        <v>165</v>
      </c>
      <c r="C29" s="33" t="s">
        <v>187</v>
      </c>
      <c r="D29" s="15" t="s">
        <v>82</v>
      </c>
      <c r="E29" s="15" t="s">
        <v>166</v>
      </c>
      <c r="F29" s="294"/>
      <c r="G29" s="51"/>
      <c r="H29" s="295"/>
      <c r="I29" s="97"/>
      <c r="J29" s="99"/>
      <c r="K29" s="99"/>
      <c r="L29" s="99"/>
      <c r="M29" s="263"/>
      <c r="N29" s="99"/>
      <c r="O29" s="99"/>
      <c r="P29" s="99"/>
      <c r="Q29" s="99"/>
      <c r="R29" s="99"/>
      <c r="S29" s="300"/>
      <c r="T29" s="15"/>
      <c r="U29" s="15" t="str">
        <f t="shared" si="0"/>
        <v>Guidance Counselor</v>
      </c>
      <c r="V29" s="301">
        <v>1</v>
      </c>
      <c r="W29" s="302">
        <v>1</v>
      </c>
      <c r="X29" s="303"/>
      <c r="Y29" s="304">
        <v>55000</v>
      </c>
      <c r="Z29" s="303">
        <f t="shared" si="1"/>
        <v>55000</v>
      </c>
      <c r="AA29" s="303">
        <f t="shared" si="2"/>
        <v>3410</v>
      </c>
      <c r="AB29" s="303">
        <f t="shared" si="3"/>
        <v>797.5</v>
      </c>
      <c r="AC29" s="305">
        <f t="shared" si="4"/>
        <v>5400</v>
      </c>
      <c r="AD29" s="303">
        <f t="shared" si="5"/>
        <v>4950</v>
      </c>
      <c r="AE29" s="305">
        <f t="shared" si="6"/>
        <v>250</v>
      </c>
      <c r="AF29" s="303">
        <f t="shared" si="7"/>
        <v>60</v>
      </c>
      <c r="AG29" s="303">
        <f t="shared" si="8"/>
        <v>96</v>
      </c>
      <c r="AH29" s="303">
        <f t="shared" si="9"/>
        <v>14963.5</v>
      </c>
      <c r="AI29" s="306">
        <f t="shared" si="10"/>
        <v>0.27206363636363634</v>
      </c>
      <c r="AJ29" s="15"/>
      <c r="AK29" s="15" t="str">
        <f t="shared" si="11"/>
        <v>Guidance Counselor</v>
      </c>
      <c r="AL29" s="307">
        <v>1</v>
      </c>
      <c r="AM29" s="308">
        <v>1</v>
      </c>
      <c r="AN29" s="309">
        <f t="shared" si="12"/>
        <v>1.02</v>
      </c>
      <c r="AO29" s="310">
        <f t="shared" si="13"/>
        <v>56100</v>
      </c>
      <c r="AP29" s="310">
        <f t="shared" si="14"/>
        <v>56100</v>
      </c>
      <c r="AQ29" s="310">
        <f t="shared" si="15"/>
        <v>3478.2</v>
      </c>
      <c r="AR29" s="310">
        <f t="shared" si="16"/>
        <v>813.45</v>
      </c>
      <c r="AS29" s="311">
        <f t="shared" si="17"/>
        <v>5400</v>
      </c>
      <c r="AT29" s="310">
        <f t="shared" si="18"/>
        <v>5049</v>
      </c>
      <c r="AU29" s="311">
        <f t="shared" si="19"/>
        <v>250</v>
      </c>
      <c r="AV29" s="310">
        <f t="shared" si="20"/>
        <v>60</v>
      </c>
      <c r="AW29" s="310">
        <f t="shared" si="21"/>
        <v>96</v>
      </c>
      <c r="AX29" s="310">
        <f t="shared" si="22"/>
        <v>15146.65</v>
      </c>
      <c r="AY29" s="315">
        <f t="shared" si="23"/>
        <v>0.26999376114081997</v>
      </c>
      <c r="BA29" t="str">
        <f t="shared" si="24"/>
        <v>Guidance Counselor</v>
      </c>
      <c r="BB29" s="316">
        <v>1</v>
      </c>
      <c r="BC29" s="317">
        <v>1</v>
      </c>
      <c r="BD29" s="318">
        <f t="shared" si="25"/>
        <v>1.02</v>
      </c>
      <c r="BE29" s="319">
        <f t="shared" si="26"/>
        <v>57222</v>
      </c>
      <c r="BF29" s="319">
        <f t="shared" si="27"/>
        <v>57222</v>
      </c>
      <c r="BG29" s="319">
        <f t="shared" si="28"/>
        <v>3547.7640000000001</v>
      </c>
      <c r="BH29" s="319">
        <f t="shared" si="29"/>
        <v>829.71900000000005</v>
      </c>
      <c r="BI29" s="321">
        <f t="shared" si="30"/>
        <v>5400</v>
      </c>
      <c r="BJ29" s="319">
        <f t="shared" si="31"/>
        <v>5149.9799999999996</v>
      </c>
      <c r="BK29" s="321">
        <f t="shared" si="32"/>
        <v>250</v>
      </c>
      <c r="BL29" s="319">
        <f t="shared" si="33"/>
        <v>60</v>
      </c>
      <c r="BM29" s="319">
        <f t="shared" si="34"/>
        <v>96</v>
      </c>
      <c r="BN29" s="319">
        <f t="shared" si="35"/>
        <v>15333.463</v>
      </c>
      <c r="BO29" s="322">
        <f t="shared" si="36"/>
        <v>0.26796447170668625</v>
      </c>
      <c r="BQ29" t="str">
        <f t="shared" si="37"/>
        <v>Guidance Counselor</v>
      </c>
      <c r="BR29" s="323">
        <v>1</v>
      </c>
      <c r="BS29" s="324">
        <v>1</v>
      </c>
      <c r="BT29" s="325">
        <f t="shared" si="38"/>
        <v>1.02</v>
      </c>
      <c r="BU29" s="326">
        <f t="shared" si="39"/>
        <v>58366.44</v>
      </c>
      <c r="BV29" s="326">
        <f t="shared" si="40"/>
        <v>58366.44</v>
      </c>
      <c r="BW29" s="326">
        <f t="shared" si="41"/>
        <v>3618.7192800000003</v>
      </c>
      <c r="BX29" s="326">
        <f t="shared" si="42"/>
        <v>846.31338000000005</v>
      </c>
      <c r="BY29" s="327">
        <f t="shared" si="43"/>
        <v>5400</v>
      </c>
      <c r="BZ29" s="326">
        <f t="shared" si="44"/>
        <v>5252.9795999999997</v>
      </c>
      <c r="CA29" s="327">
        <f t="shared" si="45"/>
        <v>250</v>
      </c>
      <c r="CB29" s="326">
        <f t="shared" si="46"/>
        <v>60</v>
      </c>
      <c r="CC29" s="326">
        <f t="shared" si="47"/>
        <v>96</v>
      </c>
      <c r="CD29" s="326">
        <f t="shared" si="48"/>
        <v>15524.01226</v>
      </c>
      <c r="CE29" s="328">
        <f t="shared" si="49"/>
        <v>0.26597497226145705</v>
      </c>
      <c r="CG29" t="str">
        <f t="shared" si="50"/>
        <v>Guidance Counselor</v>
      </c>
      <c r="CH29" s="330">
        <v>1</v>
      </c>
      <c r="CI29" s="331">
        <v>1</v>
      </c>
      <c r="CJ29" s="332">
        <f t="shared" si="51"/>
        <v>1.02</v>
      </c>
      <c r="CK29" s="333">
        <f t="shared" si="52"/>
        <v>59533.768800000005</v>
      </c>
      <c r="CL29" s="333">
        <f t="shared" si="53"/>
        <v>59533.768800000005</v>
      </c>
      <c r="CM29" s="333">
        <f t="shared" si="54"/>
        <v>3691.0936656000003</v>
      </c>
      <c r="CN29" s="333">
        <f t="shared" si="55"/>
        <v>863.23964760000013</v>
      </c>
      <c r="CO29" s="336">
        <f t="shared" si="56"/>
        <v>5400</v>
      </c>
      <c r="CP29" s="333">
        <f t="shared" si="57"/>
        <v>5358.0391920000002</v>
      </c>
      <c r="CQ29" s="336">
        <f t="shared" si="58"/>
        <v>250</v>
      </c>
      <c r="CR29" s="333">
        <f t="shared" si="59"/>
        <v>60</v>
      </c>
      <c r="CS29" s="333">
        <f t="shared" si="60"/>
        <v>96</v>
      </c>
      <c r="CT29" s="333">
        <f t="shared" si="61"/>
        <v>15718.372505200001</v>
      </c>
      <c r="CU29" s="338">
        <f t="shared" si="62"/>
        <v>0.26402448260927164</v>
      </c>
    </row>
    <row r="30" spans="1:103" ht="14.25" customHeight="1">
      <c r="A30" s="293" t="s">
        <v>186</v>
      </c>
      <c r="B30" s="33" t="s">
        <v>165</v>
      </c>
      <c r="C30" s="33" t="s">
        <v>187</v>
      </c>
      <c r="D30" s="15" t="s">
        <v>82</v>
      </c>
      <c r="E30" s="15" t="s">
        <v>166</v>
      </c>
      <c r="F30" s="294"/>
      <c r="G30" s="51"/>
      <c r="H30" s="295"/>
      <c r="I30" s="97"/>
      <c r="J30" s="99"/>
      <c r="K30" s="99"/>
      <c r="L30" s="99"/>
      <c r="M30" s="263"/>
      <c r="N30" s="99"/>
      <c r="O30" s="99"/>
      <c r="P30" s="99"/>
      <c r="Q30" s="99"/>
      <c r="R30" s="99"/>
      <c r="S30" s="300"/>
      <c r="T30" s="15"/>
      <c r="U30" s="15" t="str">
        <f t="shared" si="0"/>
        <v>Guidance Counselor</v>
      </c>
      <c r="V30" s="301"/>
      <c r="W30" s="302"/>
      <c r="X30" s="303"/>
      <c r="Y30" s="304"/>
      <c r="Z30" s="303"/>
      <c r="AA30" s="303"/>
      <c r="AB30" s="303"/>
      <c r="AC30" s="129"/>
      <c r="AD30" s="303"/>
      <c r="AE30" s="129"/>
      <c r="AF30" s="303"/>
      <c r="AG30" s="303"/>
      <c r="AH30" s="303"/>
      <c r="AI30" s="306"/>
      <c r="AJ30" s="15"/>
      <c r="AK30" s="15" t="str">
        <f t="shared" si="11"/>
        <v>Guidance Counselor</v>
      </c>
      <c r="AL30" s="307"/>
      <c r="AM30" s="308"/>
      <c r="AN30" s="309"/>
      <c r="AO30" s="310"/>
      <c r="AP30" s="310"/>
      <c r="AQ30" s="310"/>
      <c r="AR30" s="310"/>
      <c r="AS30" s="134"/>
      <c r="AT30" s="310"/>
      <c r="AU30" s="134"/>
      <c r="AV30" s="310"/>
      <c r="AW30" s="310"/>
      <c r="AX30" s="310"/>
      <c r="AY30" s="315"/>
      <c r="BA30" t="str">
        <f t="shared" si="24"/>
        <v>Guidance Counselor</v>
      </c>
      <c r="BB30" s="316"/>
      <c r="BC30" s="317"/>
      <c r="BD30" s="318"/>
      <c r="BE30" s="319"/>
      <c r="BF30" s="319"/>
      <c r="BG30" s="319"/>
      <c r="BH30" s="319"/>
      <c r="BI30" s="139"/>
      <c r="BJ30" s="319"/>
      <c r="BK30" s="139"/>
      <c r="BL30" s="319"/>
      <c r="BM30" s="319"/>
      <c r="BN30" s="319"/>
      <c r="BO30" s="322"/>
      <c r="BQ30" t="str">
        <f t="shared" si="37"/>
        <v>Guidance Counselor</v>
      </c>
      <c r="BR30" s="323">
        <v>1</v>
      </c>
      <c r="BS30" s="324">
        <v>1</v>
      </c>
      <c r="BT30" s="325">
        <f t="shared" si="38"/>
        <v>1.02</v>
      </c>
      <c r="BU30" s="349">
        <v>55000</v>
      </c>
      <c r="BV30" s="326">
        <f t="shared" si="40"/>
        <v>55000</v>
      </c>
      <c r="BW30" s="326">
        <f t="shared" si="41"/>
        <v>3410</v>
      </c>
      <c r="BX30" s="326">
        <f t="shared" si="42"/>
        <v>797.5</v>
      </c>
      <c r="BY30" s="327">
        <f t="shared" si="43"/>
        <v>5400</v>
      </c>
      <c r="BZ30" s="326">
        <f t="shared" si="44"/>
        <v>4950</v>
      </c>
      <c r="CA30" s="327">
        <f t="shared" si="45"/>
        <v>250</v>
      </c>
      <c r="CB30" s="326">
        <f t="shared" si="46"/>
        <v>60</v>
      </c>
      <c r="CC30" s="326">
        <f t="shared" si="47"/>
        <v>96</v>
      </c>
      <c r="CD30" s="326">
        <f t="shared" si="48"/>
        <v>14963.5</v>
      </c>
      <c r="CE30" s="328">
        <f t="shared" si="49"/>
        <v>0.27206363636363634</v>
      </c>
      <c r="CG30" t="str">
        <f t="shared" si="50"/>
        <v>Guidance Counselor</v>
      </c>
      <c r="CH30" s="330">
        <v>1</v>
      </c>
      <c r="CI30" s="331">
        <v>1</v>
      </c>
      <c r="CJ30" s="332">
        <f t="shared" si="51"/>
        <v>1.02</v>
      </c>
      <c r="CK30" s="333">
        <f t="shared" si="52"/>
        <v>56100</v>
      </c>
      <c r="CL30" s="333">
        <f t="shared" si="53"/>
        <v>56100</v>
      </c>
      <c r="CM30" s="333">
        <f t="shared" si="54"/>
        <v>3478.2</v>
      </c>
      <c r="CN30" s="333">
        <f t="shared" si="55"/>
        <v>813.45</v>
      </c>
      <c r="CO30" s="336">
        <f t="shared" si="56"/>
        <v>5400</v>
      </c>
      <c r="CP30" s="333">
        <f t="shared" si="57"/>
        <v>5049</v>
      </c>
      <c r="CQ30" s="336">
        <f t="shared" si="58"/>
        <v>250</v>
      </c>
      <c r="CR30" s="333">
        <f t="shared" si="59"/>
        <v>60</v>
      </c>
      <c r="CS30" s="333">
        <f t="shared" si="60"/>
        <v>96</v>
      </c>
      <c r="CT30" s="333">
        <f t="shared" si="61"/>
        <v>15146.65</v>
      </c>
      <c r="CU30" s="338">
        <f t="shared" si="62"/>
        <v>0.26999376114081997</v>
      </c>
    </row>
    <row r="31" spans="1:103" ht="14.25" customHeight="1">
      <c r="A31" t="s">
        <v>189</v>
      </c>
      <c r="B31" s="33" t="s">
        <v>165</v>
      </c>
      <c r="C31" s="33" t="s">
        <v>190</v>
      </c>
      <c r="D31" s="15" t="s">
        <v>82</v>
      </c>
      <c r="E31" s="15" t="s">
        <v>166</v>
      </c>
      <c r="F31" s="294">
        <v>1</v>
      </c>
      <c r="G31" s="51">
        <v>0.5</v>
      </c>
      <c r="H31" s="295"/>
      <c r="I31" s="97">
        <v>30000</v>
      </c>
      <c r="J31" s="99">
        <f>F31*G31*I31</f>
        <v>15000</v>
      </c>
      <c r="K31" s="99">
        <f>J31*K$10</f>
        <v>930</v>
      </c>
      <c r="L31" s="99">
        <f>J31*L$10</f>
        <v>217.5</v>
      </c>
      <c r="M31" s="263">
        <f>F31*G31*M$10</f>
        <v>2700</v>
      </c>
      <c r="N31" s="99">
        <f>J31*N$10</f>
        <v>1350</v>
      </c>
      <c r="O31" s="99">
        <f>(F31*G31)*O$10</f>
        <v>125</v>
      </c>
      <c r="P31" s="99">
        <f>(F31*G31)*P$10</f>
        <v>30</v>
      </c>
      <c r="Q31" s="99">
        <f>(F31*G31)*Q$10</f>
        <v>48</v>
      </c>
      <c r="R31" s="99">
        <f>SUM(K31:Q31)</f>
        <v>5400.5</v>
      </c>
      <c r="S31" s="300">
        <f>R31/J31</f>
        <v>0.36003333333333332</v>
      </c>
      <c r="T31" s="15"/>
      <c r="U31" s="15" t="str">
        <f t="shared" si="0"/>
        <v>Secretary</v>
      </c>
      <c r="V31" s="301">
        <v>1</v>
      </c>
      <c r="W31" s="302">
        <v>1</v>
      </c>
      <c r="X31" s="303"/>
      <c r="Y31" s="304">
        <v>30000</v>
      </c>
      <c r="Z31" s="303">
        <f t="shared" ref="Z31:Z35" si="63">V31*W31*Y31</f>
        <v>30000</v>
      </c>
      <c r="AA31" s="303">
        <f t="shared" ref="AA31:AA35" si="64">Z31*AA$10</f>
        <v>1860</v>
      </c>
      <c r="AB31" s="303">
        <f t="shared" ref="AB31:AB35" si="65">Z31*AB$10</f>
        <v>435</v>
      </c>
      <c r="AC31" s="305">
        <f t="shared" ref="AC31:AC35" si="66">V31*W31*AC$10</f>
        <v>5400</v>
      </c>
      <c r="AD31" s="303">
        <f t="shared" ref="AD31:AD35" si="67">Z31*AD$10</f>
        <v>2700</v>
      </c>
      <c r="AE31" s="305">
        <f t="shared" ref="AE31:AE35" si="68">(V31*W31)*AE$10</f>
        <v>250</v>
      </c>
      <c r="AF31" s="303">
        <f t="shared" ref="AF31:AF35" si="69">(V31*W31)*AF$10</f>
        <v>60</v>
      </c>
      <c r="AG31" s="303">
        <f t="shared" ref="AG31:AG35" si="70">(V31*W31)*AG$10</f>
        <v>96</v>
      </c>
      <c r="AH31" s="303">
        <f t="shared" ref="AH31:AH35" si="71">SUM(AA31:AG31)</f>
        <v>10801</v>
      </c>
      <c r="AI31" s="306">
        <f t="shared" ref="AI31:AI35" si="72">AH31/Z31</f>
        <v>0.36003333333333332</v>
      </c>
      <c r="AJ31" s="15"/>
      <c r="AK31" s="15" t="str">
        <f t="shared" si="11"/>
        <v>Secretary</v>
      </c>
      <c r="AL31" s="307">
        <v>1</v>
      </c>
      <c r="AM31" s="308">
        <v>1</v>
      </c>
      <c r="AN31" s="309">
        <f t="shared" ref="AN31:AN36" si="73">$AN$10</f>
        <v>1.02</v>
      </c>
      <c r="AO31" s="310">
        <f t="shared" ref="AO31:AO35" si="74">Y31*AN31</f>
        <v>30600</v>
      </c>
      <c r="AP31" s="310">
        <f t="shared" ref="AP31:AP36" si="75">AL31*AM31*AO31</f>
        <v>30600</v>
      </c>
      <c r="AQ31" s="310">
        <f t="shared" ref="AQ31:AQ36" si="76">AP31*AQ$10</f>
        <v>1897.2</v>
      </c>
      <c r="AR31" s="310">
        <f t="shared" ref="AR31:AR36" si="77">AP31*AR$10</f>
        <v>443.70000000000005</v>
      </c>
      <c r="AS31" s="311">
        <f t="shared" ref="AS31:AS36" si="78">AL31*AM31*AS$10</f>
        <v>5400</v>
      </c>
      <c r="AT31" s="310">
        <f t="shared" ref="AT31:AT36" si="79">AP31*AT$10</f>
        <v>2754</v>
      </c>
      <c r="AU31" s="311">
        <f t="shared" ref="AU31:AU36" si="80">(AL31*AM31)*AU$10</f>
        <v>250</v>
      </c>
      <c r="AV31" s="310">
        <f t="shared" ref="AV31:AV36" si="81">(AL31*AM31)*AV$10</f>
        <v>60</v>
      </c>
      <c r="AW31" s="310">
        <f t="shared" ref="AW31:AW36" si="82">(AL31*AM31)*AW$10</f>
        <v>96</v>
      </c>
      <c r="AX31" s="310">
        <f t="shared" ref="AX31:AX36" si="83">SUM(AQ31:AW31)</f>
        <v>10900.9</v>
      </c>
      <c r="AY31" s="315">
        <f t="shared" ref="AY31:AY36" si="84">AX31/AP31</f>
        <v>0.35623856209150323</v>
      </c>
      <c r="BA31" t="str">
        <f t="shared" si="24"/>
        <v>Secretary</v>
      </c>
      <c r="BB31" s="316">
        <v>1</v>
      </c>
      <c r="BC31" s="317">
        <v>1</v>
      </c>
      <c r="BD31" s="318">
        <f t="shared" ref="BD31:BD37" si="85">$BD$10</f>
        <v>1.02</v>
      </c>
      <c r="BE31" s="319">
        <f t="shared" ref="BE31:BE36" si="86">AO31*BD31</f>
        <v>31212</v>
      </c>
      <c r="BF31" s="319">
        <f t="shared" ref="BF31:BF37" si="87">BB31*BC31*BE31</f>
        <v>31212</v>
      </c>
      <c r="BG31" s="319">
        <f t="shared" ref="BG31:BG37" si="88">BF31*BG$10</f>
        <v>1935.144</v>
      </c>
      <c r="BH31" s="319">
        <f t="shared" ref="BH31:BH37" si="89">BF31*BH$10</f>
        <v>452.57400000000001</v>
      </c>
      <c r="BI31" s="321">
        <f t="shared" ref="BI31:BI37" si="90">BB31*BC31*BI$10</f>
        <v>5400</v>
      </c>
      <c r="BJ31" s="319">
        <f t="shared" ref="BJ31:BJ37" si="91">BF31*BJ$10</f>
        <v>2809.08</v>
      </c>
      <c r="BK31" s="321">
        <f t="shared" ref="BK31:BK37" si="92">(BB31*BC31)*BK$10</f>
        <v>250</v>
      </c>
      <c r="BL31" s="319">
        <f t="shared" ref="BL31:BL37" si="93">(BB31*BC31)*BL$10</f>
        <v>60</v>
      </c>
      <c r="BM31" s="319">
        <f t="shared" ref="BM31:BM37" si="94">(BB31*BC31)*BM$10</f>
        <v>96</v>
      </c>
      <c r="BN31" s="319">
        <f t="shared" ref="BN31:BN37" si="95">SUM(BG31:BM31)</f>
        <v>11002.797999999999</v>
      </c>
      <c r="BO31" s="322">
        <f t="shared" ref="BO31:BO37" si="96">BN31/BF31</f>
        <v>0.35251819812892471</v>
      </c>
      <c r="BQ31" t="str">
        <f t="shared" si="37"/>
        <v>Secretary</v>
      </c>
      <c r="BR31" s="323">
        <v>1</v>
      </c>
      <c r="BS31" s="324">
        <v>1</v>
      </c>
      <c r="BT31" s="325">
        <f t="shared" si="38"/>
        <v>1.02</v>
      </c>
      <c r="BU31" s="326">
        <f t="shared" ref="BU31:BU37" si="97">BE31*BT31</f>
        <v>31836.240000000002</v>
      </c>
      <c r="BV31" s="326">
        <f t="shared" si="40"/>
        <v>31836.240000000002</v>
      </c>
      <c r="BW31" s="326">
        <f t="shared" si="41"/>
        <v>1973.8468800000001</v>
      </c>
      <c r="BX31" s="326">
        <f t="shared" si="42"/>
        <v>461.62548000000004</v>
      </c>
      <c r="BY31" s="327">
        <f t="shared" si="43"/>
        <v>5400</v>
      </c>
      <c r="BZ31" s="326">
        <f t="shared" si="44"/>
        <v>2865.2615999999998</v>
      </c>
      <c r="CA31" s="327">
        <f t="shared" si="45"/>
        <v>250</v>
      </c>
      <c r="CB31" s="326">
        <f t="shared" si="46"/>
        <v>60</v>
      </c>
      <c r="CC31" s="326">
        <f t="shared" si="47"/>
        <v>96</v>
      </c>
      <c r="CD31" s="326">
        <f t="shared" si="48"/>
        <v>11106.73396</v>
      </c>
      <c r="CE31" s="328">
        <f t="shared" si="49"/>
        <v>0.348870782479338</v>
      </c>
      <c r="CG31" t="str">
        <f t="shared" si="50"/>
        <v>Secretary</v>
      </c>
      <c r="CH31" s="330">
        <v>1</v>
      </c>
      <c r="CI31" s="331">
        <v>1</v>
      </c>
      <c r="CJ31" s="332">
        <f t="shared" si="51"/>
        <v>1.02</v>
      </c>
      <c r="CK31" s="333">
        <f t="shared" si="52"/>
        <v>32472.964800000002</v>
      </c>
      <c r="CL31" s="333">
        <f t="shared" si="53"/>
        <v>32472.964800000002</v>
      </c>
      <c r="CM31" s="333">
        <f t="shared" si="54"/>
        <v>2013.3238176</v>
      </c>
      <c r="CN31" s="333">
        <f t="shared" si="55"/>
        <v>470.85798960000005</v>
      </c>
      <c r="CO31" s="336">
        <f t="shared" si="56"/>
        <v>5400</v>
      </c>
      <c r="CP31" s="333">
        <f t="shared" si="57"/>
        <v>2922.566832</v>
      </c>
      <c r="CQ31" s="336">
        <f t="shared" si="58"/>
        <v>250</v>
      </c>
      <c r="CR31" s="333">
        <f t="shared" si="59"/>
        <v>60</v>
      </c>
      <c r="CS31" s="333">
        <f t="shared" si="60"/>
        <v>96</v>
      </c>
      <c r="CT31" s="333">
        <f t="shared" si="61"/>
        <v>11212.748639200001</v>
      </c>
      <c r="CU31" s="338">
        <f t="shared" si="62"/>
        <v>0.34529488478366471</v>
      </c>
    </row>
    <row r="32" spans="1:103" ht="14.25" customHeight="1">
      <c r="A32" t="s">
        <v>189</v>
      </c>
      <c r="B32" s="33" t="s">
        <v>165</v>
      </c>
      <c r="C32" s="33" t="s">
        <v>190</v>
      </c>
      <c r="D32" s="15" t="s">
        <v>82</v>
      </c>
      <c r="E32" s="15" t="s">
        <v>166</v>
      </c>
      <c r="F32" s="294"/>
      <c r="G32" s="51"/>
      <c r="H32" s="295"/>
      <c r="I32" s="97"/>
      <c r="J32" s="99"/>
      <c r="K32" s="99"/>
      <c r="L32" s="99"/>
      <c r="M32" s="263"/>
      <c r="N32" s="99"/>
      <c r="O32" s="99"/>
      <c r="P32" s="99"/>
      <c r="Q32" s="99"/>
      <c r="R32" s="99"/>
      <c r="S32" s="300"/>
      <c r="T32" s="15"/>
      <c r="U32" s="15" t="str">
        <f t="shared" si="0"/>
        <v>Secretary</v>
      </c>
      <c r="V32" s="301">
        <v>1</v>
      </c>
      <c r="W32" s="302">
        <v>1</v>
      </c>
      <c r="X32" s="303"/>
      <c r="Y32" s="304">
        <v>30000</v>
      </c>
      <c r="Z32" s="303">
        <f t="shared" si="63"/>
        <v>30000</v>
      </c>
      <c r="AA32" s="303">
        <f t="shared" si="64"/>
        <v>1860</v>
      </c>
      <c r="AB32" s="303">
        <f t="shared" si="65"/>
        <v>435</v>
      </c>
      <c r="AC32" s="305">
        <f t="shared" si="66"/>
        <v>5400</v>
      </c>
      <c r="AD32" s="303">
        <f t="shared" si="67"/>
        <v>2700</v>
      </c>
      <c r="AE32" s="305">
        <f t="shared" si="68"/>
        <v>250</v>
      </c>
      <c r="AF32" s="303">
        <f t="shared" si="69"/>
        <v>60</v>
      </c>
      <c r="AG32" s="303">
        <f t="shared" si="70"/>
        <v>96</v>
      </c>
      <c r="AH32" s="303">
        <f t="shared" si="71"/>
        <v>10801</v>
      </c>
      <c r="AI32" s="306">
        <f t="shared" si="72"/>
        <v>0.36003333333333332</v>
      </c>
      <c r="AJ32" s="15"/>
      <c r="AK32" s="15" t="str">
        <f t="shared" si="11"/>
        <v>Secretary</v>
      </c>
      <c r="AL32" s="307">
        <v>1</v>
      </c>
      <c r="AM32" s="308">
        <v>1</v>
      </c>
      <c r="AN32" s="309">
        <f t="shared" si="73"/>
        <v>1.02</v>
      </c>
      <c r="AO32" s="310">
        <f t="shared" si="74"/>
        <v>30600</v>
      </c>
      <c r="AP32" s="310">
        <f t="shared" si="75"/>
        <v>30600</v>
      </c>
      <c r="AQ32" s="310">
        <f t="shared" si="76"/>
        <v>1897.2</v>
      </c>
      <c r="AR32" s="310">
        <f t="shared" si="77"/>
        <v>443.70000000000005</v>
      </c>
      <c r="AS32" s="311">
        <f t="shared" si="78"/>
        <v>5400</v>
      </c>
      <c r="AT32" s="310">
        <f t="shared" si="79"/>
        <v>2754</v>
      </c>
      <c r="AU32" s="311">
        <f t="shared" si="80"/>
        <v>250</v>
      </c>
      <c r="AV32" s="310">
        <f t="shared" si="81"/>
        <v>60</v>
      </c>
      <c r="AW32" s="310">
        <f t="shared" si="82"/>
        <v>96</v>
      </c>
      <c r="AX32" s="310">
        <f t="shared" si="83"/>
        <v>10900.9</v>
      </c>
      <c r="AY32" s="315">
        <f t="shared" si="84"/>
        <v>0.35623856209150323</v>
      </c>
      <c r="BA32" t="str">
        <f t="shared" si="24"/>
        <v>Secretary</v>
      </c>
      <c r="BB32" s="316">
        <v>1</v>
      </c>
      <c r="BC32" s="317">
        <v>1</v>
      </c>
      <c r="BD32" s="318">
        <f t="shared" si="85"/>
        <v>1.02</v>
      </c>
      <c r="BE32" s="319">
        <f t="shared" si="86"/>
        <v>31212</v>
      </c>
      <c r="BF32" s="319">
        <f t="shared" si="87"/>
        <v>31212</v>
      </c>
      <c r="BG32" s="319">
        <f t="shared" si="88"/>
        <v>1935.144</v>
      </c>
      <c r="BH32" s="319">
        <f t="shared" si="89"/>
        <v>452.57400000000001</v>
      </c>
      <c r="BI32" s="321">
        <f t="shared" si="90"/>
        <v>5400</v>
      </c>
      <c r="BJ32" s="319">
        <f t="shared" si="91"/>
        <v>2809.08</v>
      </c>
      <c r="BK32" s="321">
        <f t="shared" si="92"/>
        <v>250</v>
      </c>
      <c r="BL32" s="319">
        <f t="shared" si="93"/>
        <v>60</v>
      </c>
      <c r="BM32" s="319">
        <f t="shared" si="94"/>
        <v>96</v>
      </c>
      <c r="BN32" s="319">
        <f t="shared" si="95"/>
        <v>11002.797999999999</v>
      </c>
      <c r="BO32" s="322">
        <f t="shared" si="96"/>
        <v>0.35251819812892471</v>
      </c>
      <c r="BQ32" t="str">
        <f t="shared" si="37"/>
        <v>Secretary</v>
      </c>
      <c r="BR32" s="323">
        <v>1</v>
      </c>
      <c r="BS32" s="324">
        <v>1</v>
      </c>
      <c r="BT32" s="325">
        <f t="shared" si="38"/>
        <v>1.02</v>
      </c>
      <c r="BU32" s="326">
        <f t="shared" si="97"/>
        <v>31836.240000000002</v>
      </c>
      <c r="BV32" s="326">
        <f t="shared" si="40"/>
        <v>31836.240000000002</v>
      </c>
      <c r="BW32" s="326">
        <f t="shared" si="41"/>
        <v>1973.8468800000001</v>
      </c>
      <c r="BX32" s="326">
        <f t="shared" si="42"/>
        <v>461.62548000000004</v>
      </c>
      <c r="BY32" s="327">
        <f t="shared" si="43"/>
        <v>5400</v>
      </c>
      <c r="BZ32" s="326">
        <f t="shared" si="44"/>
        <v>2865.2615999999998</v>
      </c>
      <c r="CA32" s="327">
        <f t="shared" si="45"/>
        <v>250</v>
      </c>
      <c r="CB32" s="326">
        <f t="shared" si="46"/>
        <v>60</v>
      </c>
      <c r="CC32" s="326">
        <f t="shared" si="47"/>
        <v>96</v>
      </c>
      <c r="CD32" s="326">
        <f t="shared" si="48"/>
        <v>11106.73396</v>
      </c>
      <c r="CE32" s="328">
        <f t="shared" si="49"/>
        <v>0.348870782479338</v>
      </c>
      <c r="CG32" t="str">
        <f t="shared" si="50"/>
        <v>Secretary</v>
      </c>
      <c r="CH32" s="330">
        <v>1</v>
      </c>
      <c r="CI32" s="331">
        <v>1</v>
      </c>
      <c r="CJ32" s="332">
        <f t="shared" si="51"/>
        <v>1.02</v>
      </c>
      <c r="CK32" s="333">
        <f t="shared" si="52"/>
        <v>32472.964800000002</v>
      </c>
      <c r="CL32" s="333">
        <f t="shared" si="53"/>
        <v>32472.964800000002</v>
      </c>
      <c r="CM32" s="333">
        <f t="shared" si="54"/>
        <v>2013.3238176</v>
      </c>
      <c r="CN32" s="333">
        <f t="shared" si="55"/>
        <v>470.85798960000005</v>
      </c>
      <c r="CO32" s="336">
        <f t="shared" si="56"/>
        <v>5400</v>
      </c>
      <c r="CP32" s="333">
        <f t="shared" si="57"/>
        <v>2922.566832</v>
      </c>
      <c r="CQ32" s="336">
        <f t="shared" si="58"/>
        <v>250</v>
      </c>
      <c r="CR32" s="333">
        <f t="shared" si="59"/>
        <v>60</v>
      </c>
      <c r="CS32" s="333">
        <f t="shared" si="60"/>
        <v>96</v>
      </c>
      <c r="CT32" s="333">
        <f t="shared" si="61"/>
        <v>11212.748639200001</v>
      </c>
      <c r="CU32" s="338">
        <f t="shared" si="62"/>
        <v>0.34529488478366471</v>
      </c>
    </row>
    <row r="33" spans="1:99" ht="14.25" customHeight="1">
      <c r="A33" s="293" t="s">
        <v>191</v>
      </c>
      <c r="B33" s="33" t="s">
        <v>165</v>
      </c>
      <c r="C33" s="33" t="s">
        <v>192</v>
      </c>
      <c r="D33" s="33" t="s">
        <v>80</v>
      </c>
      <c r="E33" s="15" t="s">
        <v>166</v>
      </c>
      <c r="F33" s="294"/>
      <c r="G33" s="51"/>
      <c r="H33" s="295"/>
      <c r="I33" s="97"/>
      <c r="J33" s="99"/>
      <c r="K33" s="99"/>
      <c r="L33" s="99"/>
      <c r="M33" s="263"/>
      <c r="N33" s="99"/>
      <c r="O33" s="99"/>
      <c r="P33" s="99"/>
      <c r="Q33" s="99"/>
      <c r="R33" s="99"/>
      <c r="S33" s="300"/>
      <c r="T33" s="15"/>
      <c r="U33" s="15" t="str">
        <f t="shared" si="0"/>
        <v>English 1</v>
      </c>
      <c r="V33" s="301">
        <v>1</v>
      </c>
      <c r="W33" s="302">
        <v>1</v>
      </c>
      <c r="X33" s="303"/>
      <c r="Y33" s="304">
        <v>50000</v>
      </c>
      <c r="Z33" s="303">
        <f t="shared" si="63"/>
        <v>50000</v>
      </c>
      <c r="AA33" s="303">
        <f t="shared" si="64"/>
        <v>3100</v>
      </c>
      <c r="AB33" s="303">
        <f t="shared" si="65"/>
        <v>725</v>
      </c>
      <c r="AC33" s="305">
        <f t="shared" si="66"/>
        <v>5400</v>
      </c>
      <c r="AD33" s="303">
        <f t="shared" si="67"/>
        <v>4500</v>
      </c>
      <c r="AE33" s="305">
        <f t="shared" si="68"/>
        <v>250</v>
      </c>
      <c r="AF33" s="303">
        <f t="shared" si="69"/>
        <v>60</v>
      </c>
      <c r="AG33" s="303">
        <f t="shared" si="70"/>
        <v>96</v>
      </c>
      <c r="AH33" s="303">
        <f t="shared" si="71"/>
        <v>14131</v>
      </c>
      <c r="AI33" s="306">
        <f t="shared" si="72"/>
        <v>0.28261999999999998</v>
      </c>
      <c r="AJ33" s="15"/>
      <c r="AK33" s="15" t="str">
        <f t="shared" si="11"/>
        <v>English 1</v>
      </c>
      <c r="AL33" s="307">
        <v>1</v>
      </c>
      <c r="AM33" s="308">
        <v>1</v>
      </c>
      <c r="AN33" s="309">
        <f t="shared" si="73"/>
        <v>1.02</v>
      </c>
      <c r="AO33" s="310">
        <f t="shared" si="74"/>
        <v>51000</v>
      </c>
      <c r="AP33" s="310">
        <f t="shared" si="75"/>
        <v>51000</v>
      </c>
      <c r="AQ33" s="310">
        <f t="shared" si="76"/>
        <v>3162</v>
      </c>
      <c r="AR33" s="310">
        <f t="shared" si="77"/>
        <v>739.5</v>
      </c>
      <c r="AS33" s="311">
        <f t="shared" si="78"/>
        <v>5400</v>
      </c>
      <c r="AT33" s="310">
        <f t="shared" si="79"/>
        <v>4590</v>
      </c>
      <c r="AU33" s="311">
        <f t="shared" si="80"/>
        <v>250</v>
      </c>
      <c r="AV33" s="310">
        <f t="shared" si="81"/>
        <v>60</v>
      </c>
      <c r="AW33" s="310">
        <f t="shared" si="82"/>
        <v>96</v>
      </c>
      <c r="AX33" s="310">
        <f t="shared" si="83"/>
        <v>14297.5</v>
      </c>
      <c r="AY33" s="315">
        <f t="shared" si="84"/>
        <v>0.28034313725490195</v>
      </c>
      <c r="BA33" t="str">
        <f t="shared" si="24"/>
        <v>English 1</v>
      </c>
      <c r="BB33" s="316">
        <v>1</v>
      </c>
      <c r="BC33" s="317">
        <v>1</v>
      </c>
      <c r="BD33" s="318">
        <f t="shared" si="85"/>
        <v>1.02</v>
      </c>
      <c r="BE33" s="319">
        <f t="shared" si="86"/>
        <v>52020</v>
      </c>
      <c r="BF33" s="319">
        <f t="shared" si="87"/>
        <v>52020</v>
      </c>
      <c r="BG33" s="319">
        <f t="shared" si="88"/>
        <v>3225.24</v>
      </c>
      <c r="BH33" s="319">
        <f t="shared" si="89"/>
        <v>754.29000000000008</v>
      </c>
      <c r="BI33" s="321">
        <f t="shared" si="90"/>
        <v>5400</v>
      </c>
      <c r="BJ33" s="319">
        <f t="shared" si="91"/>
        <v>4681.8</v>
      </c>
      <c r="BK33" s="321">
        <f t="shared" si="92"/>
        <v>250</v>
      </c>
      <c r="BL33" s="319">
        <f t="shared" si="93"/>
        <v>60</v>
      </c>
      <c r="BM33" s="319">
        <f t="shared" si="94"/>
        <v>96</v>
      </c>
      <c r="BN33" s="319">
        <f t="shared" si="95"/>
        <v>14467.329999999998</v>
      </c>
      <c r="BO33" s="322">
        <f t="shared" si="96"/>
        <v>0.27811091887735484</v>
      </c>
      <c r="BQ33" t="str">
        <f t="shared" si="37"/>
        <v>English 1</v>
      </c>
      <c r="BR33" s="323">
        <v>1</v>
      </c>
      <c r="BS33" s="324">
        <v>1</v>
      </c>
      <c r="BT33" s="325">
        <f t="shared" si="38"/>
        <v>1.02</v>
      </c>
      <c r="BU33" s="326">
        <f t="shared" si="97"/>
        <v>53060.4</v>
      </c>
      <c r="BV33" s="326">
        <f t="shared" si="40"/>
        <v>53060.4</v>
      </c>
      <c r="BW33" s="326">
        <f t="shared" si="41"/>
        <v>3289.7447999999999</v>
      </c>
      <c r="BX33" s="326">
        <f t="shared" si="42"/>
        <v>769.37580000000003</v>
      </c>
      <c r="BY33" s="327">
        <f t="shared" si="43"/>
        <v>5400</v>
      </c>
      <c r="BZ33" s="326">
        <f t="shared" si="44"/>
        <v>4775.4359999999997</v>
      </c>
      <c r="CA33" s="327">
        <f t="shared" si="45"/>
        <v>250</v>
      </c>
      <c r="CB33" s="326">
        <f t="shared" si="46"/>
        <v>60</v>
      </c>
      <c r="CC33" s="326">
        <f t="shared" si="47"/>
        <v>96</v>
      </c>
      <c r="CD33" s="326">
        <f t="shared" si="48"/>
        <v>14640.5566</v>
      </c>
      <c r="CE33" s="328">
        <f t="shared" si="49"/>
        <v>0.2759224694876028</v>
      </c>
      <c r="CG33" t="str">
        <f t="shared" si="50"/>
        <v>English 1</v>
      </c>
      <c r="CH33" s="330">
        <v>1</v>
      </c>
      <c r="CI33" s="331">
        <v>1</v>
      </c>
      <c r="CJ33" s="332">
        <f t="shared" si="51"/>
        <v>1.02</v>
      </c>
      <c r="CK33" s="333">
        <f t="shared" si="52"/>
        <v>54121.608</v>
      </c>
      <c r="CL33" s="333">
        <f t="shared" si="53"/>
        <v>54121.608</v>
      </c>
      <c r="CM33" s="333">
        <f t="shared" si="54"/>
        <v>3355.5396959999998</v>
      </c>
      <c r="CN33" s="333">
        <f t="shared" si="55"/>
        <v>784.76331600000003</v>
      </c>
      <c r="CO33" s="336">
        <f t="shared" si="56"/>
        <v>5400</v>
      </c>
      <c r="CP33" s="333">
        <f t="shared" si="57"/>
        <v>4870.9447199999995</v>
      </c>
      <c r="CQ33" s="336">
        <f t="shared" si="58"/>
        <v>250</v>
      </c>
      <c r="CR33" s="333">
        <f t="shared" si="59"/>
        <v>60</v>
      </c>
      <c r="CS33" s="333">
        <f t="shared" si="60"/>
        <v>96</v>
      </c>
      <c r="CT33" s="333">
        <f t="shared" si="61"/>
        <v>14817.247732</v>
      </c>
      <c r="CU33" s="338">
        <f t="shared" si="62"/>
        <v>0.27377693087019883</v>
      </c>
    </row>
    <row r="34" spans="1:99" ht="14.25" customHeight="1">
      <c r="A34" s="293" t="s">
        <v>191</v>
      </c>
      <c r="B34" s="33" t="s">
        <v>165</v>
      </c>
      <c r="C34" s="33" t="s">
        <v>193</v>
      </c>
      <c r="D34" s="33" t="s">
        <v>80</v>
      </c>
      <c r="E34" s="15" t="s">
        <v>166</v>
      </c>
      <c r="F34" s="294"/>
      <c r="G34" s="51"/>
      <c r="H34" s="295"/>
      <c r="I34" s="97"/>
      <c r="J34" s="99"/>
      <c r="K34" s="99"/>
      <c r="L34" s="99"/>
      <c r="M34" s="263"/>
      <c r="N34" s="99"/>
      <c r="O34" s="99"/>
      <c r="P34" s="99"/>
      <c r="Q34" s="99"/>
      <c r="R34" s="99"/>
      <c r="S34" s="300"/>
      <c r="T34" s="15"/>
      <c r="U34" s="15" t="str">
        <f t="shared" si="0"/>
        <v>English 2</v>
      </c>
      <c r="V34" s="301">
        <v>1</v>
      </c>
      <c r="W34" s="302">
        <v>1</v>
      </c>
      <c r="X34" s="303"/>
      <c r="Y34" s="304">
        <v>50000</v>
      </c>
      <c r="Z34" s="303">
        <f t="shared" si="63"/>
        <v>50000</v>
      </c>
      <c r="AA34" s="303">
        <f t="shared" si="64"/>
        <v>3100</v>
      </c>
      <c r="AB34" s="303">
        <f t="shared" si="65"/>
        <v>725</v>
      </c>
      <c r="AC34" s="305">
        <f t="shared" si="66"/>
        <v>5400</v>
      </c>
      <c r="AD34" s="303">
        <f t="shared" si="67"/>
        <v>4500</v>
      </c>
      <c r="AE34" s="305">
        <f t="shared" si="68"/>
        <v>250</v>
      </c>
      <c r="AF34" s="303">
        <f t="shared" si="69"/>
        <v>60</v>
      </c>
      <c r="AG34" s="303">
        <f t="shared" si="70"/>
        <v>96</v>
      </c>
      <c r="AH34" s="303">
        <f t="shared" si="71"/>
        <v>14131</v>
      </c>
      <c r="AI34" s="306">
        <f t="shared" si="72"/>
        <v>0.28261999999999998</v>
      </c>
      <c r="AJ34" s="15"/>
      <c r="AK34" s="15" t="str">
        <f t="shared" si="11"/>
        <v>English 2</v>
      </c>
      <c r="AL34" s="307">
        <v>1</v>
      </c>
      <c r="AM34" s="308">
        <v>1</v>
      </c>
      <c r="AN34" s="309">
        <f t="shared" si="73"/>
        <v>1.02</v>
      </c>
      <c r="AO34" s="310">
        <f t="shared" si="74"/>
        <v>51000</v>
      </c>
      <c r="AP34" s="310">
        <f t="shared" si="75"/>
        <v>51000</v>
      </c>
      <c r="AQ34" s="310">
        <f t="shared" si="76"/>
        <v>3162</v>
      </c>
      <c r="AR34" s="310">
        <f t="shared" si="77"/>
        <v>739.5</v>
      </c>
      <c r="AS34" s="311">
        <f t="shared" si="78"/>
        <v>5400</v>
      </c>
      <c r="AT34" s="310">
        <f t="shared" si="79"/>
        <v>4590</v>
      </c>
      <c r="AU34" s="311">
        <f t="shared" si="80"/>
        <v>250</v>
      </c>
      <c r="AV34" s="310">
        <f t="shared" si="81"/>
        <v>60</v>
      </c>
      <c r="AW34" s="310">
        <f t="shared" si="82"/>
        <v>96</v>
      </c>
      <c r="AX34" s="310">
        <f t="shared" si="83"/>
        <v>14297.5</v>
      </c>
      <c r="AY34" s="315">
        <f t="shared" si="84"/>
        <v>0.28034313725490195</v>
      </c>
      <c r="BA34" t="str">
        <f t="shared" si="24"/>
        <v>English 2</v>
      </c>
      <c r="BB34" s="316">
        <v>1</v>
      </c>
      <c r="BC34" s="317">
        <v>1</v>
      </c>
      <c r="BD34" s="318">
        <f t="shared" si="85"/>
        <v>1.02</v>
      </c>
      <c r="BE34" s="319">
        <f t="shared" si="86"/>
        <v>52020</v>
      </c>
      <c r="BF34" s="319">
        <f t="shared" si="87"/>
        <v>52020</v>
      </c>
      <c r="BG34" s="319">
        <f t="shared" si="88"/>
        <v>3225.24</v>
      </c>
      <c r="BH34" s="319">
        <f t="shared" si="89"/>
        <v>754.29000000000008</v>
      </c>
      <c r="BI34" s="321">
        <f t="shared" si="90"/>
        <v>5400</v>
      </c>
      <c r="BJ34" s="319">
        <f t="shared" si="91"/>
        <v>4681.8</v>
      </c>
      <c r="BK34" s="321">
        <f t="shared" si="92"/>
        <v>250</v>
      </c>
      <c r="BL34" s="319">
        <f t="shared" si="93"/>
        <v>60</v>
      </c>
      <c r="BM34" s="319">
        <f t="shared" si="94"/>
        <v>96</v>
      </c>
      <c r="BN34" s="319">
        <f t="shared" si="95"/>
        <v>14467.329999999998</v>
      </c>
      <c r="BO34" s="322">
        <f t="shared" si="96"/>
        <v>0.27811091887735484</v>
      </c>
      <c r="BQ34" t="str">
        <f t="shared" si="37"/>
        <v>English 2</v>
      </c>
      <c r="BR34" s="323">
        <v>1</v>
      </c>
      <c r="BS34" s="324">
        <v>1</v>
      </c>
      <c r="BT34" s="325">
        <f t="shared" si="38"/>
        <v>1.02</v>
      </c>
      <c r="BU34" s="326">
        <f t="shared" si="97"/>
        <v>53060.4</v>
      </c>
      <c r="BV34" s="326">
        <f t="shared" si="40"/>
        <v>53060.4</v>
      </c>
      <c r="BW34" s="326">
        <f t="shared" si="41"/>
        <v>3289.7447999999999</v>
      </c>
      <c r="BX34" s="326">
        <f t="shared" si="42"/>
        <v>769.37580000000003</v>
      </c>
      <c r="BY34" s="327">
        <f t="shared" si="43"/>
        <v>5400</v>
      </c>
      <c r="BZ34" s="326">
        <f t="shared" si="44"/>
        <v>4775.4359999999997</v>
      </c>
      <c r="CA34" s="327">
        <f t="shared" si="45"/>
        <v>250</v>
      </c>
      <c r="CB34" s="326">
        <f t="shared" si="46"/>
        <v>60</v>
      </c>
      <c r="CC34" s="326">
        <f t="shared" si="47"/>
        <v>96</v>
      </c>
      <c r="CD34" s="326">
        <f t="shared" si="48"/>
        <v>14640.5566</v>
      </c>
      <c r="CE34" s="328">
        <f t="shared" si="49"/>
        <v>0.2759224694876028</v>
      </c>
      <c r="CG34" t="str">
        <f t="shared" si="50"/>
        <v>English 2</v>
      </c>
      <c r="CH34" s="330">
        <v>1</v>
      </c>
      <c r="CI34" s="331">
        <v>1</v>
      </c>
      <c r="CJ34" s="332">
        <f t="shared" si="51"/>
        <v>1.02</v>
      </c>
      <c r="CK34" s="333">
        <f t="shared" si="52"/>
        <v>54121.608</v>
      </c>
      <c r="CL34" s="333">
        <f t="shared" si="53"/>
        <v>54121.608</v>
      </c>
      <c r="CM34" s="333">
        <f t="shared" si="54"/>
        <v>3355.5396959999998</v>
      </c>
      <c r="CN34" s="333">
        <f t="shared" si="55"/>
        <v>784.76331600000003</v>
      </c>
      <c r="CO34" s="336">
        <f t="shared" si="56"/>
        <v>5400</v>
      </c>
      <c r="CP34" s="333">
        <f t="shared" si="57"/>
        <v>4870.9447199999995</v>
      </c>
      <c r="CQ34" s="336">
        <f t="shared" si="58"/>
        <v>250</v>
      </c>
      <c r="CR34" s="333">
        <f t="shared" si="59"/>
        <v>60</v>
      </c>
      <c r="CS34" s="333">
        <f t="shared" si="60"/>
        <v>96</v>
      </c>
      <c r="CT34" s="333">
        <f t="shared" si="61"/>
        <v>14817.247732</v>
      </c>
      <c r="CU34" s="338">
        <f t="shared" si="62"/>
        <v>0.27377693087019883</v>
      </c>
    </row>
    <row r="35" spans="1:99" ht="14.25" customHeight="1">
      <c r="A35" s="293" t="s">
        <v>191</v>
      </c>
      <c r="B35" s="33" t="s">
        <v>165</v>
      </c>
      <c r="C35" s="33" t="s">
        <v>194</v>
      </c>
      <c r="D35" s="33" t="s">
        <v>80</v>
      </c>
      <c r="E35" s="15" t="s">
        <v>166</v>
      </c>
      <c r="F35" s="294"/>
      <c r="G35" s="51"/>
      <c r="H35" s="295"/>
      <c r="I35" s="97"/>
      <c r="J35" s="99"/>
      <c r="K35" s="99"/>
      <c r="L35" s="99"/>
      <c r="M35" s="263"/>
      <c r="N35" s="99"/>
      <c r="O35" s="99"/>
      <c r="P35" s="99"/>
      <c r="Q35" s="99"/>
      <c r="R35" s="99"/>
      <c r="S35" s="300"/>
      <c r="T35" s="15"/>
      <c r="U35" s="15" t="str">
        <f t="shared" si="0"/>
        <v>English 3</v>
      </c>
      <c r="V35" s="301">
        <v>1</v>
      </c>
      <c r="W35" s="302">
        <v>1</v>
      </c>
      <c r="X35" s="303"/>
      <c r="Y35" s="304">
        <v>50000</v>
      </c>
      <c r="Z35" s="303">
        <f t="shared" si="63"/>
        <v>50000</v>
      </c>
      <c r="AA35" s="303">
        <f t="shared" si="64"/>
        <v>3100</v>
      </c>
      <c r="AB35" s="303">
        <f t="shared" si="65"/>
        <v>725</v>
      </c>
      <c r="AC35" s="305">
        <f t="shared" si="66"/>
        <v>5400</v>
      </c>
      <c r="AD35" s="303">
        <f t="shared" si="67"/>
        <v>4500</v>
      </c>
      <c r="AE35" s="305">
        <f t="shared" si="68"/>
        <v>250</v>
      </c>
      <c r="AF35" s="303">
        <f t="shared" si="69"/>
        <v>60</v>
      </c>
      <c r="AG35" s="303">
        <f t="shared" si="70"/>
        <v>96</v>
      </c>
      <c r="AH35" s="303">
        <f t="shared" si="71"/>
        <v>14131</v>
      </c>
      <c r="AI35" s="306">
        <f t="shared" si="72"/>
        <v>0.28261999999999998</v>
      </c>
      <c r="AJ35" s="15"/>
      <c r="AK35" s="15" t="str">
        <f t="shared" si="11"/>
        <v>English 3</v>
      </c>
      <c r="AL35" s="307">
        <v>1</v>
      </c>
      <c r="AM35" s="308">
        <v>1</v>
      </c>
      <c r="AN35" s="309">
        <f t="shared" si="73"/>
        <v>1.02</v>
      </c>
      <c r="AO35" s="310">
        <f t="shared" si="74"/>
        <v>51000</v>
      </c>
      <c r="AP35" s="310">
        <f t="shared" si="75"/>
        <v>51000</v>
      </c>
      <c r="AQ35" s="310">
        <f t="shared" si="76"/>
        <v>3162</v>
      </c>
      <c r="AR35" s="310">
        <f t="shared" si="77"/>
        <v>739.5</v>
      </c>
      <c r="AS35" s="311">
        <f t="shared" si="78"/>
        <v>5400</v>
      </c>
      <c r="AT35" s="310">
        <f t="shared" si="79"/>
        <v>4590</v>
      </c>
      <c r="AU35" s="311">
        <f t="shared" si="80"/>
        <v>250</v>
      </c>
      <c r="AV35" s="310">
        <f t="shared" si="81"/>
        <v>60</v>
      </c>
      <c r="AW35" s="310">
        <f t="shared" si="82"/>
        <v>96</v>
      </c>
      <c r="AX35" s="310">
        <f t="shared" si="83"/>
        <v>14297.5</v>
      </c>
      <c r="AY35" s="315">
        <f t="shared" si="84"/>
        <v>0.28034313725490195</v>
      </c>
      <c r="BA35" t="str">
        <f t="shared" si="24"/>
        <v>English 3</v>
      </c>
      <c r="BB35" s="316">
        <v>1</v>
      </c>
      <c r="BC35" s="317">
        <v>1</v>
      </c>
      <c r="BD35" s="318">
        <f t="shared" si="85"/>
        <v>1.02</v>
      </c>
      <c r="BE35" s="319">
        <f t="shared" si="86"/>
        <v>52020</v>
      </c>
      <c r="BF35" s="319">
        <f t="shared" si="87"/>
        <v>52020</v>
      </c>
      <c r="BG35" s="319">
        <f t="shared" si="88"/>
        <v>3225.24</v>
      </c>
      <c r="BH35" s="319">
        <f t="shared" si="89"/>
        <v>754.29000000000008</v>
      </c>
      <c r="BI35" s="321">
        <f t="shared" si="90"/>
        <v>5400</v>
      </c>
      <c r="BJ35" s="319">
        <f t="shared" si="91"/>
        <v>4681.8</v>
      </c>
      <c r="BK35" s="321">
        <f t="shared" si="92"/>
        <v>250</v>
      </c>
      <c r="BL35" s="319">
        <f t="shared" si="93"/>
        <v>60</v>
      </c>
      <c r="BM35" s="319">
        <f t="shared" si="94"/>
        <v>96</v>
      </c>
      <c r="BN35" s="319">
        <f t="shared" si="95"/>
        <v>14467.329999999998</v>
      </c>
      <c r="BO35" s="322">
        <f t="shared" si="96"/>
        <v>0.27811091887735484</v>
      </c>
      <c r="BQ35" t="str">
        <f t="shared" si="37"/>
        <v>English 3</v>
      </c>
      <c r="BR35" s="323">
        <v>1</v>
      </c>
      <c r="BS35" s="324">
        <v>1</v>
      </c>
      <c r="BT35" s="325">
        <f t="shared" si="38"/>
        <v>1.02</v>
      </c>
      <c r="BU35" s="326">
        <f t="shared" si="97"/>
        <v>53060.4</v>
      </c>
      <c r="BV35" s="326">
        <f t="shared" si="40"/>
        <v>53060.4</v>
      </c>
      <c r="BW35" s="326">
        <f t="shared" si="41"/>
        <v>3289.7447999999999</v>
      </c>
      <c r="BX35" s="326">
        <f t="shared" si="42"/>
        <v>769.37580000000003</v>
      </c>
      <c r="BY35" s="327">
        <f t="shared" si="43"/>
        <v>5400</v>
      </c>
      <c r="BZ35" s="326">
        <f t="shared" si="44"/>
        <v>4775.4359999999997</v>
      </c>
      <c r="CA35" s="327">
        <f t="shared" si="45"/>
        <v>250</v>
      </c>
      <c r="CB35" s="326">
        <f t="shared" si="46"/>
        <v>60</v>
      </c>
      <c r="CC35" s="326">
        <f t="shared" si="47"/>
        <v>96</v>
      </c>
      <c r="CD35" s="326">
        <f t="shared" si="48"/>
        <v>14640.5566</v>
      </c>
      <c r="CE35" s="328">
        <f t="shared" si="49"/>
        <v>0.2759224694876028</v>
      </c>
      <c r="CG35" t="str">
        <f t="shared" si="50"/>
        <v>English 3</v>
      </c>
      <c r="CH35" s="330">
        <v>1</v>
      </c>
      <c r="CI35" s="331">
        <v>1</v>
      </c>
      <c r="CJ35" s="332">
        <f t="shared" si="51"/>
        <v>1.02</v>
      </c>
      <c r="CK35" s="333">
        <f t="shared" si="52"/>
        <v>54121.608</v>
      </c>
      <c r="CL35" s="333">
        <f t="shared" si="53"/>
        <v>54121.608</v>
      </c>
      <c r="CM35" s="333">
        <f t="shared" si="54"/>
        <v>3355.5396959999998</v>
      </c>
      <c r="CN35" s="333">
        <f t="shared" si="55"/>
        <v>784.76331600000003</v>
      </c>
      <c r="CO35" s="336">
        <f t="shared" si="56"/>
        <v>5400</v>
      </c>
      <c r="CP35" s="333">
        <f t="shared" si="57"/>
        <v>4870.9447199999995</v>
      </c>
      <c r="CQ35" s="336">
        <f t="shared" si="58"/>
        <v>250</v>
      </c>
      <c r="CR35" s="333">
        <f t="shared" si="59"/>
        <v>60</v>
      </c>
      <c r="CS35" s="333">
        <f t="shared" si="60"/>
        <v>96</v>
      </c>
      <c r="CT35" s="333">
        <f t="shared" si="61"/>
        <v>14817.247732</v>
      </c>
      <c r="CU35" s="338">
        <f t="shared" si="62"/>
        <v>0.27377693087019883</v>
      </c>
    </row>
    <row r="36" spans="1:99" ht="14.25" customHeight="1">
      <c r="A36" s="293" t="s">
        <v>191</v>
      </c>
      <c r="B36" s="33" t="s">
        <v>165</v>
      </c>
      <c r="C36" s="33" t="s">
        <v>195</v>
      </c>
      <c r="D36" s="33" t="s">
        <v>80</v>
      </c>
      <c r="E36" s="15" t="s">
        <v>166</v>
      </c>
      <c r="F36" s="294"/>
      <c r="G36" s="51"/>
      <c r="H36" s="295"/>
      <c r="I36" s="97"/>
      <c r="J36" s="99"/>
      <c r="K36" s="99"/>
      <c r="L36" s="99"/>
      <c r="M36" s="263"/>
      <c r="N36" s="99"/>
      <c r="O36" s="99"/>
      <c r="P36" s="99"/>
      <c r="Q36" s="99"/>
      <c r="R36" s="99"/>
      <c r="S36" s="300"/>
      <c r="T36" s="15"/>
      <c r="U36" s="15" t="str">
        <f t="shared" si="0"/>
        <v>English 4</v>
      </c>
      <c r="V36" s="301"/>
      <c r="W36" s="302"/>
      <c r="X36" s="303"/>
      <c r="Y36" s="304"/>
      <c r="Z36" s="303"/>
      <c r="AA36" s="303"/>
      <c r="AB36" s="303"/>
      <c r="AC36" s="129"/>
      <c r="AD36" s="303"/>
      <c r="AE36" s="129"/>
      <c r="AF36" s="303"/>
      <c r="AG36" s="303"/>
      <c r="AH36" s="303"/>
      <c r="AI36" s="306"/>
      <c r="AJ36" s="15"/>
      <c r="AK36" s="15" t="str">
        <f t="shared" si="11"/>
        <v>English 4</v>
      </c>
      <c r="AL36" s="307">
        <v>1</v>
      </c>
      <c r="AM36" s="308">
        <v>1</v>
      </c>
      <c r="AN36" s="309">
        <f t="shared" si="73"/>
        <v>1.02</v>
      </c>
      <c r="AO36" s="354">
        <v>50000</v>
      </c>
      <c r="AP36" s="310">
        <f t="shared" si="75"/>
        <v>50000</v>
      </c>
      <c r="AQ36" s="310">
        <f t="shared" si="76"/>
        <v>3100</v>
      </c>
      <c r="AR36" s="310">
        <f t="shared" si="77"/>
        <v>725</v>
      </c>
      <c r="AS36" s="311">
        <f t="shared" si="78"/>
        <v>5400</v>
      </c>
      <c r="AT36" s="310">
        <f t="shared" si="79"/>
        <v>4500</v>
      </c>
      <c r="AU36" s="311">
        <f t="shared" si="80"/>
        <v>250</v>
      </c>
      <c r="AV36" s="310">
        <f t="shared" si="81"/>
        <v>60</v>
      </c>
      <c r="AW36" s="310">
        <f t="shared" si="82"/>
        <v>96</v>
      </c>
      <c r="AX36" s="310">
        <f t="shared" si="83"/>
        <v>14131</v>
      </c>
      <c r="AY36" s="315">
        <f t="shared" si="84"/>
        <v>0.28261999999999998</v>
      </c>
      <c r="BA36" t="str">
        <f t="shared" si="24"/>
        <v>English 4</v>
      </c>
      <c r="BB36" s="316">
        <v>1</v>
      </c>
      <c r="BC36" s="317">
        <v>1</v>
      </c>
      <c r="BD36" s="318">
        <f t="shared" si="85"/>
        <v>1.02</v>
      </c>
      <c r="BE36" s="319">
        <f t="shared" si="86"/>
        <v>51000</v>
      </c>
      <c r="BF36" s="319">
        <f t="shared" si="87"/>
        <v>51000</v>
      </c>
      <c r="BG36" s="319">
        <f t="shared" si="88"/>
        <v>3162</v>
      </c>
      <c r="BH36" s="319">
        <f t="shared" si="89"/>
        <v>739.5</v>
      </c>
      <c r="BI36" s="321">
        <f t="shared" si="90"/>
        <v>5400</v>
      </c>
      <c r="BJ36" s="319">
        <f t="shared" si="91"/>
        <v>4590</v>
      </c>
      <c r="BK36" s="321">
        <f t="shared" si="92"/>
        <v>250</v>
      </c>
      <c r="BL36" s="319">
        <f t="shared" si="93"/>
        <v>60</v>
      </c>
      <c r="BM36" s="319">
        <f t="shared" si="94"/>
        <v>96</v>
      </c>
      <c r="BN36" s="319">
        <f t="shared" si="95"/>
        <v>14297.5</v>
      </c>
      <c r="BO36" s="322">
        <f t="shared" si="96"/>
        <v>0.28034313725490195</v>
      </c>
      <c r="BQ36" t="str">
        <f t="shared" si="37"/>
        <v>English 4</v>
      </c>
      <c r="BR36" s="323">
        <v>1</v>
      </c>
      <c r="BS36" s="324">
        <v>1</v>
      </c>
      <c r="BT36" s="325">
        <f t="shared" si="38"/>
        <v>1.02</v>
      </c>
      <c r="BU36" s="326">
        <f t="shared" si="97"/>
        <v>52020</v>
      </c>
      <c r="BV36" s="326">
        <f t="shared" si="40"/>
        <v>52020</v>
      </c>
      <c r="BW36" s="326">
        <f t="shared" si="41"/>
        <v>3225.24</v>
      </c>
      <c r="BX36" s="326">
        <f t="shared" si="42"/>
        <v>754.29000000000008</v>
      </c>
      <c r="BY36" s="327">
        <f t="shared" si="43"/>
        <v>5400</v>
      </c>
      <c r="BZ36" s="326">
        <f t="shared" si="44"/>
        <v>4681.8</v>
      </c>
      <c r="CA36" s="327">
        <f t="shared" si="45"/>
        <v>250</v>
      </c>
      <c r="CB36" s="326">
        <f t="shared" si="46"/>
        <v>60</v>
      </c>
      <c r="CC36" s="326">
        <f t="shared" si="47"/>
        <v>96</v>
      </c>
      <c r="CD36" s="326">
        <f t="shared" si="48"/>
        <v>14467.329999999998</v>
      </c>
      <c r="CE36" s="328">
        <f t="shared" si="49"/>
        <v>0.27811091887735484</v>
      </c>
      <c r="CG36" t="str">
        <f t="shared" si="50"/>
        <v>English 4</v>
      </c>
      <c r="CH36" s="330">
        <v>1</v>
      </c>
      <c r="CI36" s="331">
        <v>1</v>
      </c>
      <c r="CJ36" s="332">
        <f t="shared" si="51"/>
        <v>1.02</v>
      </c>
      <c r="CK36" s="333">
        <f t="shared" si="52"/>
        <v>53060.4</v>
      </c>
      <c r="CL36" s="333">
        <f t="shared" si="53"/>
        <v>53060.4</v>
      </c>
      <c r="CM36" s="333">
        <f t="shared" si="54"/>
        <v>3289.7447999999999</v>
      </c>
      <c r="CN36" s="333">
        <f t="shared" si="55"/>
        <v>769.37580000000003</v>
      </c>
      <c r="CO36" s="336">
        <f t="shared" si="56"/>
        <v>5400</v>
      </c>
      <c r="CP36" s="333">
        <f t="shared" si="57"/>
        <v>4775.4359999999997</v>
      </c>
      <c r="CQ36" s="336">
        <f t="shared" si="58"/>
        <v>250</v>
      </c>
      <c r="CR36" s="333">
        <f t="shared" si="59"/>
        <v>60</v>
      </c>
      <c r="CS36" s="333">
        <f t="shared" si="60"/>
        <v>96</v>
      </c>
      <c r="CT36" s="333">
        <f t="shared" si="61"/>
        <v>14640.5566</v>
      </c>
      <c r="CU36" s="338">
        <f t="shared" si="62"/>
        <v>0.2759224694876028</v>
      </c>
    </row>
    <row r="37" spans="1:99" ht="14.25" customHeight="1">
      <c r="A37" s="293" t="s">
        <v>191</v>
      </c>
      <c r="B37" s="33" t="s">
        <v>165</v>
      </c>
      <c r="C37" s="33" t="s">
        <v>196</v>
      </c>
      <c r="D37" s="33" t="s">
        <v>80</v>
      </c>
      <c r="E37" s="15" t="s">
        <v>166</v>
      </c>
      <c r="F37" s="294"/>
      <c r="G37" s="51"/>
      <c r="H37" s="295"/>
      <c r="I37" s="97"/>
      <c r="J37" s="99"/>
      <c r="K37" s="99"/>
      <c r="L37" s="99"/>
      <c r="M37" s="263"/>
      <c r="N37" s="99"/>
      <c r="O37" s="99"/>
      <c r="P37" s="99"/>
      <c r="Q37" s="99"/>
      <c r="R37" s="99"/>
      <c r="S37" s="300"/>
      <c r="T37" s="15"/>
      <c r="U37" s="15" t="str">
        <f t="shared" si="0"/>
        <v>English 5</v>
      </c>
      <c r="V37" s="301"/>
      <c r="W37" s="302"/>
      <c r="X37" s="303"/>
      <c r="Y37" s="304"/>
      <c r="Z37" s="303"/>
      <c r="AA37" s="303"/>
      <c r="AB37" s="303"/>
      <c r="AC37" s="129"/>
      <c r="AD37" s="303"/>
      <c r="AE37" s="129"/>
      <c r="AF37" s="303"/>
      <c r="AG37" s="303"/>
      <c r="AH37" s="303"/>
      <c r="AI37" s="306"/>
      <c r="AJ37" s="15"/>
      <c r="AK37" s="15" t="str">
        <f t="shared" si="11"/>
        <v>English 5</v>
      </c>
      <c r="AL37" s="307"/>
      <c r="AM37" s="308"/>
      <c r="AN37" s="309"/>
      <c r="AO37" s="310"/>
      <c r="AP37" s="310"/>
      <c r="AQ37" s="310"/>
      <c r="AR37" s="310"/>
      <c r="AS37" s="134"/>
      <c r="AT37" s="310"/>
      <c r="AU37" s="134"/>
      <c r="AV37" s="310"/>
      <c r="AW37" s="310"/>
      <c r="AX37" s="310"/>
      <c r="AY37" s="315"/>
      <c r="BA37" t="str">
        <f t="shared" si="24"/>
        <v>English 5</v>
      </c>
      <c r="BB37" s="316">
        <v>1</v>
      </c>
      <c r="BC37" s="317">
        <v>1</v>
      </c>
      <c r="BD37" s="318">
        <f t="shared" si="85"/>
        <v>1.02</v>
      </c>
      <c r="BE37" s="355">
        <v>50000</v>
      </c>
      <c r="BF37" s="319">
        <f t="shared" si="87"/>
        <v>50000</v>
      </c>
      <c r="BG37" s="319">
        <f t="shared" si="88"/>
        <v>3100</v>
      </c>
      <c r="BH37" s="319">
        <f t="shared" si="89"/>
        <v>725</v>
      </c>
      <c r="BI37" s="321">
        <f t="shared" si="90"/>
        <v>5400</v>
      </c>
      <c r="BJ37" s="319">
        <f t="shared" si="91"/>
        <v>4500</v>
      </c>
      <c r="BK37" s="321">
        <f t="shared" si="92"/>
        <v>250</v>
      </c>
      <c r="BL37" s="319">
        <f t="shared" si="93"/>
        <v>60</v>
      </c>
      <c r="BM37" s="319">
        <f t="shared" si="94"/>
        <v>96</v>
      </c>
      <c r="BN37" s="319">
        <f t="shared" si="95"/>
        <v>14131</v>
      </c>
      <c r="BO37" s="322">
        <f t="shared" si="96"/>
        <v>0.28261999999999998</v>
      </c>
      <c r="BQ37" t="str">
        <f t="shared" si="37"/>
        <v>English 5</v>
      </c>
      <c r="BR37" s="323">
        <v>1</v>
      </c>
      <c r="BS37" s="324">
        <v>1</v>
      </c>
      <c r="BT37" s="325">
        <f t="shared" si="38"/>
        <v>1.02</v>
      </c>
      <c r="BU37" s="326">
        <f t="shared" si="97"/>
        <v>51000</v>
      </c>
      <c r="BV37" s="326">
        <f t="shared" si="40"/>
        <v>51000</v>
      </c>
      <c r="BW37" s="326">
        <f t="shared" si="41"/>
        <v>3162</v>
      </c>
      <c r="BX37" s="326">
        <f t="shared" si="42"/>
        <v>739.5</v>
      </c>
      <c r="BY37" s="327">
        <f t="shared" si="43"/>
        <v>5400</v>
      </c>
      <c r="BZ37" s="326">
        <f t="shared" si="44"/>
        <v>4590</v>
      </c>
      <c r="CA37" s="327">
        <f t="shared" si="45"/>
        <v>250</v>
      </c>
      <c r="CB37" s="326">
        <f t="shared" si="46"/>
        <v>60</v>
      </c>
      <c r="CC37" s="326">
        <f t="shared" si="47"/>
        <v>96</v>
      </c>
      <c r="CD37" s="326">
        <f t="shared" si="48"/>
        <v>14297.5</v>
      </c>
      <c r="CE37" s="328">
        <f t="shared" si="49"/>
        <v>0.28034313725490195</v>
      </c>
      <c r="CG37" t="str">
        <f t="shared" si="50"/>
        <v>English 5</v>
      </c>
      <c r="CH37" s="330">
        <v>1</v>
      </c>
      <c r="CI37" s="331">
        <v>1</v>
      </c>
      <c r="CJ37" s="332">
        <f t="shared" si="51"/>
        <v>1.02</v>
      </c>
      <c r="CK37" s="333">
        <f t="shared" si="52"/>
        <v>52020</v>
      </c>
      <c r="CL37" s="333">
        <f t="shared" si="53"/>
        <v>52020</v>
      </c>
      <c r="CM37" s="333">
        <f t="shared" si="54"/>
        <v>3225.24</v>
      </c>
      <c r="CN37" s="333">
        <f t="shared" si="55"/>
        <v>754.29000000000008</v>
      </c>
      <c r="CO37" s="336">
        <f t="shared" si="56"/>
        <v>5400</v>
      </c>
      <c r="CP37" s="333">
        <f t="shared" si="57"/>
        <v>4681.8</v>
      </c>
      <c r="CQ37" s="336">
        <f t="shared" si="58"/>
        <v>250</v>
      </c>
      <c r="CR37" s="333">
        <f t="shared" si="59"/>
        <v>60</v>
      </c>
      <c r="CS37" s="333">
        <f t="shared" si="60"/>
        <v>96</v>
      </c>
      <c r="CT37" s="333">
        <f t="shared" si="61"/>
        <v>14467.329999999998</v>
      </c>
      <c r="CU37" s="338">
        <f t="shared" si="62"/>
        <v>0.27811091887735484</v>
      </c>
    </row>
    <row r="38" spans="1:99" ht="14.25" customHeight="1">
      <c r="A38" s="293" t="s">
        <v>191</v>
      </c>
      <c r="B38" s="33" t="s">
        <v>165</v>
      </c>
      <c r="C38" s="33" t="s">
        <v>197</v>
      </c>
      <c r="D38" s="33" t="s">
        <v>80</v>
      </c>
      <c r="E38" s="15" t="s">
        <v>166</v>
      </c>
      <c r="F38" s="294"/>
      <c r="G38" s="51"/>
      <c r="H38" s="295"/>
      <c r="I38" s="97"/>
      <c r="J38" s="99"/>
      <c r="K38" s="99"/>
      <c r="L38" s="99"/>
      <c r="M38" s="263"/>
      <c r="N38" s="99"/>
      <c r="O38" s="99"/>
      <c r="P38" s="99"/>
      <c r="Q38" s="99"/>
      <c r="R38" s="99"/>
      <c r="S38" s="300"/>
      <c r="T38" s="15"/>
      <c r="U38" s="15" t="str">
        <f t="shared" si="0"/>
        <v>English 6</v>
      </c>
      <c r="V38" s="301"/>
      <c r="W38" s="302"/>
      <c r="X38" s="303"/>
      <c r="Y38" s="304"/>
      <c r="Z38" s="303"/>
      <c r="AA38" s="303"/>
      <c r="AB38" s="303"/>
      <c r="AC38" s="129"/>
      <c r="AD38" s="303"/>
      <c r="AE38" s="129"/>
      <c r="AF38" s="303"/>
      <c r="AG38" s="303"/>
      <c r="AH38" s="303"/>
      <c r="AI38" s="306"/>
      <c r="AJ38" s="15"/>
      <c r="AK38" s="15" t="str">
        <f t="shared" si="11"/>
        <v>English 6</v>
      </c>
      <c r="AL38" s="307"/>
      <c r="AM38" s="308"/>
      <c r="AN38" s="309"/>
      <c r="AO38" s="310"/>
      <c r="AP38" s="310"/>
      <c r="AQ38" s="310"/>
      <c r="AR38" s="310"/>
      <c r="AS38" s="134"/>
      <c r="AT38" s="310"/>
      <c r="AU38" s="134"/>
      <c r="AV38" s="310"/>
      <c r="AW38" s="310"/>
      <c r="AX38" s="310"/>
      <c r="AY38" s="315"/>
      <c r="BA38" t="str">
        <f t="shared" si="24"/>
        <v>English 6</v>
      </c>
      <c r="BB38" s="316"/>
      <c r="BC38" s="317"/>
      <c r="BD38" s="318"/>
      <c r="BE38" s="319"/>
      <c r="BF38" s="319"/>
      <c r="BG38" s="319"/>
      <c r="BH38" s="319"/>
      <c r="BI38" s="139"/>
      <c r="BJ38" s="319"/>
      <c r="BK38" s="139"/>
      <c r="BL38" s="319"/>
      <c r="BM38" s="319"/>
      <c r="BN38" s="319"/>
      <c r="BO38" s="322"/>
      <c r="BQ38" t="str">
        <f t="shared" si="37"/>
        <v>English 6</v>
      </c>
      <c r="BR38" s="323">
        <v>1</v>
      </c>
      <c r="BS38" s="324">
        <v>1</v>
      </c>
      <c r="BT38" s="325">
        <f t="shared" si="38"/>
        <v>1.02</v>
      </c>
      <c r="BU38" s="349">
        <v>50000</v>
      </c>
      <c r="BV38" s="326">
        <f t="shared" si="40"/>
        <v>50000</v>
      </c>
      <c r="BW38" s="326">
        <f t="shared" si="41"/>
        <v>3100</v>
      </c>
      <c r="BX38" s="326">
        <f t="shared" si="42"/>
        <v>725</v>
      </c>
      <c r="BY38" s="327">
        <f t="shared" si="43"/>
        <v>5400</v>
      </c>
      <c r="BZ38" s="326">
        <f t="shared" si="44"/>
        <v>4500</v>
      </c>
      <c r="CA38" s="327">
        <f t="shared" si="45"/>
        <v>250</v>
      </c>
      <c r="CB38" s="326">
        <f t="shared" si="46"/>
        <v>60</v>
      </c>
      <c r="CC38" s="326">
        <f t="shared" si="47"/>
        <v>96</v>
      </c>
      <c r="CD38" s="326">
        <f t="shared" si="48"/>
        <v>14131</v>
      </c>
      <c r="CE38" s="328">
        <f t="shared" si="49"/>
        <v>0.28261999999999998</v>
      </c>
      <c r="CG38" t="str">
        <f t="shared" si="50"/>
        <v>English 6</v>
      </c>
      <c r="CH38" s="330">
        <v>1</v>
      </c>
      <c r="CI38" s="331">
        <v>1</v>
      </c>
      <c r="CJ38" s="332">
        <f t="shared" si="51"/>
        <v>1.02</v>
      </c>
      <c r="CK38" s="333">
        <f t="shared" si="52"/>
        <v>51000</v>
      </c>
      <c r="CL38" s="333">
        <f t="shared" si="53"/>
        <v>51000</v>
      </c>
      <c r="CM38" s="333">
        <f t="shared" si="54"/>
        <v>3162</v>
      </c>
      <c r="CN38" s="333">
        <f t="shared" si="55"/>
        <v>739.5</v>
      </c>
      <c r="CO38" s="336">
        <f t="shared" si="56"/>
        <v>5400</v>
      </c>
      <c r="CP38" s="333">
        <f t="shared" si="57"/>
        <v>4590</v>
      </c>
      <c r="CQ38" s="336">
        <f t="shared" si="58"/>
        <v>250</v>
      </c>
      <c r="CR38" s="333">
        <f t="shared" si="59"/>
        <v>60</v>
      </c>
      <c r="CS38" s="333">
        <f t="shared" si="60"/>
        <v>96</v>
      </c>
      <c r="CT38" s="333">
        <f t="shared" si="61"/>
        <v>14297.5</v>
      </c>
      <c r="CU38" s="338">
        <f t="shared" si="62"/>
        <v>0.28034313725490195</v>
      </c>
    </row>
    <row r="39" spans="1:99" ht="14.25" customHeight="1">
      <c r="A39" s="293" t="s">
        <v>191</v>
      </c>
      <c r="B39" s="33" t="s">
        <v>165</v>
      </c>
      <c r="C39" s="33" t="s">
        <v>198</v>
      </c>
      <c r="D39" s="33" t="s">
        <v>80</v>
      </c>
      <c r="E39" s="15" t="s">
        <v>166</v>
      </c>
      <c r="F39" s="294"/>
      <c r="G39" s="51"/>
      <c r="H39" s="295"/>
      <c r="I39" s="97"/>
      <c r="J39" s="99"/>
      <c r="K39" s="99"/>
      <c r="L39" s="99"/>
      <c r="M39" s="263"/>
      <c r="N39" s="99"/>
      <c r="O39" s="99"/>
      <c r="P39" s="99"/>
      <c r="Q39" s="99"/>
      <c r="R39" s="99"/>
      <c r="S39" s="300"/>
      <c r="T39" s="15"/>
      <c r="U39" s="15" t="str">
        <f t="shared" si="0"/>
        <v>English 7</v>
      </c>
      <c r="V39" s="301"/>
      <c r="W39" s="302"/>
      <c r="X39" s="303"/>
      <c r="Y39" s="304"/>
      <c r="Z39" s="303"/>
      <c r="AA39" s="303"/>
      <c r="AB39" s="303"/>
      <c r="AC39" s="129"/>
      <c r="AD39" s="303"/>
      <c r="AE39" s="129"/>
      <c r="AF39" s="303"/>
      <c r="AG39" s="303"/>
      <c r="AH39" s="303"/>
      <c r="AI39" s="306"/>
      <c r="AJ39" s="15"/>
      <c r="AK39" s="15" t="str">
        <f t="shared" si="11"/>
        <v>English 7</v>
      </c>
      <c r="AL39" s="307"/>
      <c r="AM39" s="308"/>
      <c r="AN39" s="309"/>
      <c r="AO39" s="310"/>
      <c r="AP39" s="310"/>
      <c r="AQ39" s="310"/>
      <c r="AR39" s="310"/>
      <c r="AS39" s="134"/>
      <c r="AT39" s="310"/>
      <c r="AU39" s="134"/>
      <c r="AV39" s="310"/>
      <c r="AW39" s="310"/>
      <c r="AX39" s="310"/>
      <c r="AY39" s="315"/>
      <c r="BA39" t="str">
        <f t="shared" si="24"/>
        <v>English 7</v>
      </c>
      <c r="BB39" s="316"/>
      <c r="BC39" s="317"/>
      <c r="BD39" s="318"/>
      <c r="BE39" s="319"/>
      <c r="BF39" s="319"/>
      <c r="BG39" s="319"/>
      <c r="BH39" s="319"/>
      <c r="BI39" s="139"/>
      <c r="BJ39" s="319"/>
      <c r="BK39" s="139"/>
      <c r="BL39" s="319"/>
      <c r="BM39" s="319"/>
      <c r="BN39" s="319"/>
      <c r="BO39" s="322"/>
      <c r="BQ39" t="str">
        <f t="shared" si="37"/>
        <v>English 7</v>
      </c>
      <c r="BR39" s="323"/>
      <c r="BS39" s="324"/>
      <c r="BT39" s="325"/>
      <c r="BU39" s="326"/>
      <c r="BV39" s="326"/>
      <c r="BW39" s="326"/>
      <c r="BX39" s="326"/>
      <c r="BY39" s="144"/>
      <c r="BZ39" s="326"/>
      <c r="CA39" s="144"/>
      <c r="CB39" s="326"/>
      <c r="CC39" s="326"/>
      <c r="CD39" s="326"/>
      <c r="CE39" s="328"/>
      <c r="CG39" t="str">
        <f t="shared" si="50"/>
        <v>English 7</v>
      </c>
      <c r="CH39" s="330">
        <v>1</v>
      </c>
      <c r="CI39" s="331">
        <v>1</v>
      </c>
      <c r="CJ39" s="332">
        <f t="shared" si="51"/>
        <v>1.02</v>
      </c>
      <c r="CK39" s="356">
        <v>50000</v>
      </c>
      <c r="CL39" s="333">
        <f t="shared" si="53"/>
        <v>50000</v>
      </c>
      <c r="CM39" s="333">
        <f t="shared" si="54"/>
        <v>3100</v>
      </c>
      <c r="CN39" s="333">
        <f t="shared" si="55"/>
        <v>725</v>
      </c>
      <c r="CO39" s="336">
        <f t="shared" si="56"/>
        <v>5400</v>
      </c>
      <c r="CP39" s="333">
        <f t="shared" si="57"/>
        <v>4500</v>
      </c>
      <c r="CQ39" s="336">
        <f t="shared" si="58"/>
        <v>250</v>
      </c>
      <c r="CR39" s="333">
        <f t="shared" si="59"/>
        <v>60</v>
      </c>
      <c r="CS39" s="333">
        <f t="shared" si="60"/>
        <v>96</v>
      </c>
      <c r="CT39" s="333">
        <f t="shared" si="61"/>
        <v>14131</v>
      </c>
      <c r="CU39" s="338">
        <f t="shared" si="62"/>
        <v>0.28261999999999998</v>
      </c>
    </row>
    <row r="40" spans="1:99" ht="14.25" customHeight="1">
      <c r="A40" s="293" t="s">
        <v>191</v>
      </c>
      <c r="B40" s="33" t="s">
        <v>165</v>
      </c>
      <c r="C40" s="33" t="s">
        <v>199</v>
      </c>
      <c r="D40" s="33" t="s">
        <v>80</v>
      </c>
      <c r="E40" s="15" t="s">
        <v>166</v>
      </c>
      <c r="F40" s="294"/>
      <c r="G40" s="51"/>
      <c r="H40" s="295"/>
      <c r="I40" s="97"/>
      <c r="J40" s="99"/>
      <c r="K40" s="99"/>
      <c r="L40" s="99"/>
      <c r="M40" s="263"/>
      <c r="N40" s="99"/>
      <c r="O40" s="99"/>
      <c r="P40" s="99"/>
      <c r="Q40" s="99"/>
      <c r="R40" s="99"/>
      <c r="S40" s="300"/>
      <c r="T40" s="15"/>
      <c r="U40" s="15" t="str">
        <f t="shared" si="0"/>
        <v>English 8</v>
      </c>
      <c r="V40" s="301"/>
      <c r="W40" s="302"/>
      <c r="X40" s="303"/>
      <c r="Y40" s="304"/>
      <c r="Z40" s="303"/>
      <c r="AA40" s="303"/>
      <c r="AB40" s="303"/>
      <c r="AC40" s="129"/>
      <c r="AD40" s="303"/>
      <c r="AE40" s="129"/>
      <c r="AF40" s="303"/>
      <c r="AG40" s="303"/>
      <c r="AH40" s="303"/>
      <c r="AI40" s="306"/>
      <c r="AJ40" s="15"/>
      <c r="AK40" s="15" t="str">
        <f t="shared" si="11"/>
        <v>English 8</v>
      </c>
      <c r="AL40" s="307"/>
      <c r="AM40" s="308"/>
      <c r="AN40" s="309"/>
      <c r="AO40" s="310"/>
      <c r="AP40" s="310"/>
      <c r="AQ40" s="310"/>
      <c r="AR40" s="310"/>
      <c r="AS40" s="134"/>
      <c r="AT40" s="310"/>
      <c r="AU40" s="134"/>
      <c r="AV40" s="310"/>
      <c r="AW40" s="310"/>
      <c r="AX40" s="310"/>
      <c r="AY40" s="315"/>
      <c r="BA40" t="str">
        <f t="shared" si="24"/>
        <v>English 8</v>
      </c>
      <c r="BB40" s="316"/>
      <c r="BC40" s="317"/>
      <c r="BD40" s="318"/>
      <c r="BE40" s="319"/>
      <c r="BF40" s="319"/>
      <c r="BG40" s="319"/>
      <c r="BH40" s="319"/>
      <c r="BI40" s="139"/>
      <c r="BJ40" s="319"/>
      <c r="BK40" s="139"/>
      <c r="BL40" s="319"/>
      <c r="BM40" s="319"/>
      <c r="BN40" s="319"/>
      <c r="BO40" s="322"/>
      <c r="BQ40" t="str">
        <f t="shared" si="37"/>
        <v>English 8</v>
      </c>
      <c r="BR40" s="323"/>
      <c r="BS40" s="324"/>
      <c r="BT40" s="325"/>
      <c r="BU40" s="326"/>
      <c r="BV40" s="326"/>
      <c r="BW40" s="326"/>
      <c r="BX40" s="326"/>
      <c r="BY40" s="144"/>
      <c r="BZ40" s="326"/>
      <c r="CA40" s="144"/>
      <c r="CB40" s="326"/>
      <c r="CC40" s="326"/>
      <c r="CD40" s="326"/>
      <c r="CE40" s="328"/>
      <c r="CG40" t="str">
        <f t="shared" si="50"/>
        <v>English 8</v>
      </c>
      <c r="CH40" s="330"/>
      <c r="CI40" s="331"/>
      <c r="CJ40" s="332"/>
      <c r="CK40" s="333"/>
      <c r="CL40" s="333"/>
      <c r="CM40" s="333"/>
      <c r="CN40" s="333"/>
      <c r="CO40" s="149"/>
      <c r="CP40" s="333"/>
      <c r="CQ40" s="149"/>
      <c r="CR40" s="333"/>
      <c r="CS40" s="333"/>
      <c r="CT40" s="333"/>
      <c r="CU40" s="338"/>
    </row>
    <row r="41" spans="1:99" ht="14.25" customHeight="1">
      <c r="A41" s="293" t="s">
        <v>191</v>
      </c>
      <c r="B41" s="33" t="s">
        <v>165</v>
      </c>
      <c r="C41" s="33" t="s">
        <v>200</v>
      </c>
      <c r="D41" s="33" t="s">
        <v>80</v>
      </c>
      <c r="E41" s="15" t="s">
        <v>166</v>
      </c>
      <c r="F41" s="294"/>
      <c r="G41" s="51"/>
      <c r="H41" s="295"/>
      <c r="I41" s="97"/>
      <c r="J41" s="99"/>
      <c r="K41" s="99"/>
      <c r="L41" s="99"/>
      <c r="M41" s="263"/>
      <c r="N41" s="99"/>
      <c r="O41" s="99"/>
      <c r="P41" s="99"/>
      <c r="Q41" s="99"/>
      <c r="R41" s="99"/>
      <c r="S41" s="300"/>
      <c r="T41" s="15"/>
      <c r="U41" s="15" t="str">
        <f t="shared" si="0"/>
        <v>Math 1</v>
      </c>
      <c r="V41" s="301">
        <v>1</v>
      </c>
      <c r="W41" s="302">
        <v>1</v>
      </c>
      <c r="X41" s="303"/>
      <c r="Y41" s="304">
        <v>50000</v>
      </c>
      <c r="Z41" s="303">
        <f t="shared" ref="Z41:Z43" si="98">V41*W41*Y41</f>
        <v>50000</v>
      </c>
      <c r="AA41" s="303">
        <f t="shared" ref="AA41:AA43" si="99">Z41*AA$10</f>
        <v>3100</v>
      </c>
      <c r="AB41" s="303">
        <f t="shared" ref="AB41:AB43" si="100">Z41*AB$10</f>
        <v>725</v>
      </c>
      <c r="AC41" s="305">
        <f t="shared" ref="AC41:AC43" si="101">V41*W41*AC$10</f>
        <v>5400</v>
      </c>
      <c r="AD41" s="303">
        <f t="shared" ref="AD41:AD43" si="102">Z41*AD$10</f>
        <v>4500</v>
      </c>
      <c r="AE41" s="305">
        <f t="shared" ref="AE41:AE43" si="103">(V41*W41)*AE$10</f>
        <v>250</v>
      </c>
      <c r="AF41" s="303">
        <f t="shared" ref="AF41:AF43" si="104">(V41*W41)*AF$10</f>
        <v>60</v>
      </c>
      <c r="AG41" s="303">
        <f t="shared" ref="AG41:AG43" si="105">(V41*W41)*AG$10</f>
        <v>96</v>
      </c>
      <c r="AH41" s="303">
        <f t="shared" ref="AH41:AH43" si="106">SUM(AA41:AG41)</f>
        <v>14131</v>
      </c>
      <c r="AI41" s="306">
        <f t="shared" ref="AI41:AI43" si="107">AH41/Z41</f>
        <v>0.28261999999999998</v>
      </c>
      <c r="AJ41" s="15"/>
      <c r="AK41" s="15" t="str">
        <f t="shared" si="11"/>
        <v>Math 1</v>
      </c>
      <c r="AL41" s="307">
        <v>1</v>
      </c>
      <c r="AM41" s="308">
        <v>1</v>
      </c>
      <c r="AN41" s="309">
        <f t="shared" ref="AN41:AN44" si="108">$AN$10</f>
        <v>1.02</v>
      </c>
      <c r="AO41" s="310">
        <f t="shared" ref="AO41:AO43" si="109">Y41*AN41</f>
        <v>51000</v>
      </c>
      <c r="AP41" s="310">
        <f t="shared" ref="AP41:AP44" si="110">AL41*AM41*AO41</f>
        <v>51000</v>
      </c>
      <c r="AQ41" s="310">
        <f t="shared" ref="AQ41:AQ44" si="111">AP41*AQ$10</f>
        <v>3162</v>
      </c>
      <c r="AR41" s="310">
        <f t="shared" ref="AR41:AR44" si="112">AP41*AR$10</f>
        <v>739.5</v>
      </c>
      <c r="AS41" s="311">
        <f t="shared" ref="AS41:AS44" si="113">AL41*AM41*AS$10</f>
        <v>5400</v>
      </c>
      <c r="AT41" s="310">
        <f t="shared" ref="AT41:AT44" si="114">AP41*AT$10</f>
        <v>4590</v>
      </c>
      <c r="AU41" s="311">
        <f t="shared" ref="AU41:AU44" si="115">(AL41*AM41)*AU$10</f>
        <v>250</v>
      </c>
      <c r="AV41" s="310">
        <f t="shared" ref="AV41:AV44" si="116">(AL41*AM41)*AV$10</f>
        <v>60</v>
      </c>
      <c r="AW41" s="310">
        <f t="shared" ref="AW41:AW44" si="117">(AL41*AM41)*AW$10</f>
        <v>96</v>
      </c>
      <c r="AX41" s="310">
        <f t="shared" ref="AX41:AX44" si="118">SUM(AQ41:AW41)</f>
        <v>14297.5</v>
      </c>
      <c r="AY41" s="315">
        <f t="shared" ref="AY41:AY44" si="119">AX41/AP41</f>
        <v>0.28034313725490195</v>
      </c>
      <c r="BA41" t="str">
        <f t="shared" si="24"/>
        <v>Math 1</v>
      </c>
      <c r="BB41" s="316">
        <v>1</v>
      </c>
      <c r="BC41" s="317">
        <v>1</v>
      </c>
      <c r="BD41" s="318">
        <f t="shared" ref="BD41:BD45" si="120">$BD$10</f>
        <v>1.02</v>
      </c>
      <c r="BE41" s="319">
        <f t="shared" ref="BE41:BE44" si="121">AO41*BD41</f>
        <v>52020</v>
      </c>
      <c r="BF41" s="319">
        <f t="shared" ref="BF41:BF45" si="122">BB41*BC41*BE41</f>
        <v>52020</v>
      </c>
      <c r="BG41" s="319">
        <f t="shared" ref="BG41:BG45" si="123">BF41*BG$10</f>
        <v>3225.24</v>
      </c>
      <c r="BH41" s="319">
        <f t="shared" ref="BH41:BH45" si="124">BF41*BH$10</f>
        <v>754.29000000000008</v>
      </c>
      <c r="BI41" s="321">
        <f t="shared" ref="BI41:BI45" si="125">BB41*BC41*BI$10</f>
        <v>5400</v>
      </c>
      <c r="BJ41" s="319">
        <f t="shared" ref="BJ41:BJ45" si="126">BF41*BJ$10</f>
        <v>4681.8</v>
      </c>
      <c r="BK41" s="321">
        <f t="shared" ref="BK41:BK45" si="127">(BB41*BC41)*BK$10</f>
        <v>250</v>
      </c>
      <c r="BL41" s="319">
        <f t="shared" ref="BL41:BL45" si="128">(BB41*BC41)*BL$10</f>
        <v>60</v>
      </c>
      <c r="BM41" s="319">
        <f t="shared" ref="BM41:BM45" si="129">(BB41*BC41)*BM$10</f>
        <v>96</v>
      </c>
      <c r="BN41" s="319">
        <f t="shared" ref="BN41:BN45" si="130">SUM(BG41:BM41)</f>
        <v>14467.329999999998</v>
      </c>
      <c r="BO41" s="322">
        <f t="shared" ref="BO41:BO45" si="131">BN41/BF41</f>
        <v>0.27811091887735484</v>
      </c>
      <c r="BQ41" t="str">
        <f t="shared" si="37"/>
        <v>Math 1</v>
      </c>
      <c r="BR41" s="323">
        <v>1</v>
      </c>
      <c r="BS41" s="324">
        <v>1</v>
      </c>
      <c r="BT41" s="325">
        <f t="shared" ref="BT41:BT46" si="132">$BT$10</f>
        <v>1.02</v>
      </c>
      <c r="BU41" s="326">
        <f t="shared" ref="BU41:BU45" si="133">BE41*BT41</f>
        <v>53060.4</v>
      </c>
      <c r="BV41" s="326">
        <f t="shared" ref="BV41:BV46" si="134">BR41*BS41*BU41</f>
        <v>53060.4</v>
      </c>
      <c r="BW41" s="326">
        <f t="shared" ref="BW41:BW46" si="135">BV41*BW$10</f>
        <v>3289.7447999999999</v>
      </c>
      <c r="BX41" s="326">
        <f t="shared" ref="BX41:BX46" si="136">BV41*BX$10</f>
        <v>769.37580000000003</v>
      </c>
      <c r="BY41" s="327">
        <f t="shared" ref="BY41:BY46" si="137">BR41*BS41*BY$10</f>
        <v>5400</v>
      </c>
      <c r="BZ41" s="326">
        <f t="shared" ref="BZ41:BZ46" si="138">BV41*BZ$10</f>
        <v>4775.4359999999997</v>
      </c>
      <c r="CA41" s="327">
        <f t="shared" ref="CA41:CA46" si="139">(BR41*BS41)*CA$10</f>
        <v>250</v>
      </c>
      <c r="CB41" s="326">
        <f t="shared" ref="CB41:CB46" si="140">(BR41*BS41)*CB$10</f>
        <v>60</v>
      </c>
      <c r="CC41" s="326">
        <f t="shared" ref="CC41:CC46" si="141">(BR41*BS41)*CC$10</f>
        <v>96</v>
      </c>
      <c r="CD41" s="326">
        <f t="shared" ref="CD41:CD46" si="142">SUM(BW41:CC41)</f>
        <v>14640.5566</v>
      </c>
      <c r="CE41" s="328">
        <f t="shared" ref="CE41:CE46" si="143">CD41/BV41</f>
        <v>0.2759224694876028</v>
      </c>
      <c r="CG41" t="str">
        <f t="shared" si="50"/>
        <v>Math 1</v>
      </c>
      <c r="CH41" s="330">
        <v>1</v>
      </c>
      <c r="CI41" s="331">
        <v>1</v>
      </c>
      <c r="CJ41" s="332">
        <f t="shared" ref="CJ41:CJ47" si="144">$CJ$10</f>
        <v>1.02</v>
      </c>
      <c r="CK41" s="333">
        <f t="shared" ref="CK41:CK46" si="145">BU41*CJ41</f>
        <v>54121.608</v>
      </c>
      <c r="CL41" s="333">
        <f t="shared" ref="CL41:CL47" si="146">CH41*CI41*CK41</f>
        <v>54121.608</v>
      </c>
      <c r="CM41" s="333">
        <f t="shared" ref="CM41:CM47" si="147">CL41*CM$10</f>
        <v>3355.5396959999998</v>
      </c>
      <c r="CN41" s="333">
        <f t="shared" ref="CN41:CN47" si="148">CL41*CN$10</f>
        <v>784.76331600000003</v>
      </c>
      <c r="CO41" s="336">
        <f t="shared" ref="CO41:CO47" si="149">CH41*CI41*CO$10</f>
        <v>5400</v>
      </c>
      <c r="CP41" s="333">
        <f t="shared" ref="CP41:CP47" si="150">CL41*CP$10</f>
        <v>4870.9447199999995</v>
      </c>
      <c r="CQ41" s="336">
        <f t="shared" ref="CQ41:CQ47" si="151">(CH41*CI41)*CQ$10</f>
        <v>250</v>
      </c>
      <c r="CR41" s="333">
        <f t="shared" ref="CR41:CR47" si="152">(CH41*CI41)*CR$10</f>
        <v>60</v>
      </c>
      <c r="CS41" s="333">
        <f t="shared" ref="CS41:CS47" si="153">(CH41*CI41)*CS$10</f>
        <v>96</v>
      </c>
      <c r="CT41" s="333">
        <f t="shared" ref="CT41:CT47" si="154">SUM(CM41:CS41)</f>
        <v>14817.247732</v>
      </c>
      <c r="CU41" s="338">
        <f t="shared" ref="CU41:CU47" si="155">CT41/CL41</f>
        <v>0.27377693087019883</v>
      </c>
    </row>
    <row r="42" spans="1:99" ht="14.25" customHeight="1">
      <c r="A42" s="293" t="s">
        <v>191</v>
      </c>
      <c r="B42" s="33" t="s">
        <v>165</v>
      </c>
      <c r="C42" s="33" t="s">
        <v>201</v>
      </c>
      <c r="D42" s="33" t="s">
        <v>80</v>
      </c>
      <c r="E42" s="15" t="s">
        <v>166</v>
      </c>
      <c r="F42" s="294"/>
      <c r="G42" s="51"/>
      <c r="H42" s="295"/>
      <c r="I42" s="97"/>
      <c r="J42" s="99"/>
      <c r="K42" s="99"/>
      <c r="L42" s="99"/>
      <c r="M42" s="263"/>
      <c r="N42" s="99"/>
      <c r="O42" s="99"/>
      <c r="P42" s="99"/>
      <c r="Q42" s="99"/>
      <c r="R42" s="99"/>
      <c r="S42" s="300"/>
      <c r="T42" s="15"/>
      <c r="U42" s="15" t="str">
        <f t="shared" si="0"/>
        <v>Math 2</v>
      </c>
      <c r="V42" s="301">
        <v>1</v>
      </c>
      <c r="W42" s="302">
        <v>1</v>
      </c>
      <c r="X42" s="303"/>
      <c r="Y42" s="304">
        <v>50000</v>
      </c>
      <c r="Z42" s="303">
        <f t="shared" si="98"/>
        <v>50000</v>
      </c>
      <c r="AA42" s="303">
        <f t="shared" si="99"/>
        <v>3100</v>
      </c>
      <c r="AB42" s="303">
        <f t="shared" si="100"/>
        <v>725</v>
      </c>
      <c r="AC42" s="305">
        <f t="shared" si="101"/>
        <v>5400</v>
      </c>
      <c r="AD42" s="303">
        <f t="shared" si="102"/>
        <v>4500</v>
      </c>
      <c r="AE42" s="305">
        <f t="shared" si="103"/>
        <v>250</v>
      </c>
      <c r="AF42" s="303">
        <f t="shared" si="104"/>
        <v>60</v>
      </c>
      <c r="AG42" s="303">
        <f t="shared" si="105"/>
        <v>96</v>
      </c>
      <c r="AH42" s="303">
        <f t="shared" si="106"/>
        <v>14131</v>
      </c>
      <c r="AI42" s="306">
        <f t="shared" si="107"/>
        <v>0.28261999999999998</v>
      </c>
      <c r="AJ42" s="15"/>
      <c r="AK42" s="15" t="str">
        <f t="shared" si="11"/>
        <v>Math 2</v>
      </c>
      <c r="AL42" s="307">
        <v>1</v>
      </c>
      <c r="AM42" s="308">
        <v>1</v>
      </c>
      <c r="AN42" s="309">
        <f t="shared" si="108"/>
        <v>1.02</v>
      </c>
      <c r="AO42" s="310">
        <f t="shared" si="109"/>
        <v>51000</v>
      </c>
      <c r="AP42" s="310">
        <f t="shared" si="110"/>
        <v>51000</v>
      </c>
      <c r="AQ42" s="310">
        <f t="shared" si="111"/>
        <v>3162</v>
      </c>
      <c r="AR42" s="310">
        <f t="shared" si="112"/>
        <v>739.5</v>
      </c>
      <c r="AS42" s="311">
        <f t="shared" si="113"/>
        <v>5400</v>
      </c>
      <c r="AT42" s="310">
        <f t="shared" si="114"/>
        <v>4590</v>
      </c>
      <c r="AU42" s="311">
        <f t="shared" si="115"/>
        <v>250</v>
      </c>
      <c r="AV42" s="310">
        <f t="shared" si="116"/>
        <v>60</v>
      </c>
      <c r="AW42" s="310">
        <f t="shared" si="117"/>
        <v>96</v>
      </c>
      <c r="AX42" s="310">
        <f t="shared" si="118"/>
        <v>14297.5</v>
      </c>
      <c r="AY42" s="315">
        <f t="shared" si="119"/>
        <v>0.28034313725490195</v>
      </c>
      <c r="BA42" t="str">
        <f t="shared" si="24"/>
        <v>Math 2</v>
      </c>
      <c r="BB42" s="316">
        <v>1</v>
      </c>
      <c r="BC42" s="317">
        <v>1</v>
      </c>
      <c r="BD42" s="318">
        <f t="shared" si="120"/>
        <v>1.02</v>
      </c>
      <c r="BE42" s="319">
        <f t="shared" si="121"/>
        <v>52020</v>
      </c>
      <c r="BF42" s="319">
        <f t="shared" si="122"/>
        <v>52020</v>
      </c>
      <c r="BG42" s="319">
        <f t="shared" si="123"/>
        <v>3225.24</v>
      </c>
      <c r="BH42" s="319">
        <f t="shared" si="124"/>
        <v>754.29000000000008</v>
      </c>
      <c r="BI42" s="321">
        <f t="shared" si="125"/>
        <v>5400</v>
      </c>
      <c r="BJ42" s="319">
        <f t="shared" si="126"/>
        <v>4681.8</v>
      </c>
      <c r="BK42" s="321">
        <f t="shared" si="127"/>
        <v>250</v>
      </c>
      <c r="BL42" s="319">
        <f t="shared" si="128"/>
        <v>60</v>
      </c>
      <c r="BM42" s="319">
        <f t="shared" si="129"/>
        <v>96</v>
      </c>
      <c r="BN42" s="319">
        <f t="shared" si="130"/>
        <v>14467.329999999998</v>
      </c>
      <c r="BO42" s="322">
        <f t="shared" si="131"/>
        <v>0.27811091887735484</v>
      </c>
      <c r="BQ42" t="str">
        <f t="shared" si="37"/>
        <v>Math 2</v>
      </c>
      <c r="BR42" s="323">
        <v>1</v>
      </c>
      <c r="BS42" s="324">
        <v>1</v>
      </c>
      <c r="BT42" s="325">
        <f t="shared" si="132"/>
        <v>1.02</v>
      </c>
      <c r="BU42" s="326">
        <f t="shared" si="133"/>
        <v>53060.4</v>
      </c>
      <c r="BV42" s="326">
        <f t="shared" si="134"/>
        <v>53060.4</v>
      </c>
      <c r="BW42" s="326">
        <f t="shared" si="135"/>
        <v>3289.7447999999999</v>
      </c>
      <c r="BX42" s="326">
        <f t="shared" si="136"/>
        <v>769.37580000000003</v>
      </c>
      <c r="BY42" s="327">
        <f t="shared" si="137"/>
        <v>5400</v>
      </c>
      <c r="BZ42" s="326">
        <f t="shared" si="138"/>
        <v>4775.4359999999997</v>
      </c>
      <c r="CA42" s="327">
        <f t="shared" si="139"/>
        <v>250</v>
      </c>
      <c r="CB42" s="326">
        <f t="shared" si="140"/>
        <v>60</v>
      </c>
      <c r="CC42" s="326">
        <f t="shared" si="141"/>
        <v>96</v>
      </c>
      <c r="CD42" s="326">
        <f t="shared" si="142"/>
        <v>14640.5566</v>
      </c>
      <c r="CE42" s="328">
        <f t="shared" si="143"/>
        <v>0.2759224694876028</v>
      </c>
      <c r="CG42" t="str">
        <f t="shared" si="50"/>
        <v>Math 2</v>
      </c>
      <c r="CH42" s="330">
        <v>1</v>
      </c>
      <c r="CI42" s="331">
        <v>1</v>
      </c>
      <c r="CJ42" s="332">
        <f t="shared" si="144"/>
        <v>1.02</v>
      </c>
      <c r="CK42" s="333">
        <f t="shared" si="145"/>
        <v>54121.608</v>
      </c>
      <c r="CL42" s="333">
        <f t="shared" si="146"/>
        <v>54121.608</v>
      </c>
      <c r="CM42" s="333">
        <f t="shared" si="147"/>
        <v>3355.5396959999998</v>
      </c>
      <c r="CN42" s="333">
        <f t="shared" si="148"/>
        <v>784.76331600000003</v>
      </c>
      <c r="CO42" s="336">
        <f t="shared" si="149"/>
        <v>5400</v>
      </c>
      <c r="CP42" s="333">
        <f t="shared" si="150"/>
        <v>4870.9447199999995</v>
      </c>
      <c r="CQ42" s="336">
        <f t="shared" si="151"/>
        <v>250</v>
      </c>
      <c r="CR42" s="333">
        <f t="shared" si="152"/>
        <v>60</v>
      </c>
      <c r="CS42" s="333">
        <f t="shared" si="153"/>
        <v>96</v>
      </c>
      <c r="CT42" s="333">
        <f t="shared" si="154"/>
        <v>14817.247732</v>
      </c>
      <c r="CU42" s="338">
        <f t="shared" si="155"/>
        <v>0.27377693087019883</v>
      </c>
    </row>
    <row r="43" spans="1:99" ht="14.25" customHeight="1">
      <c r="A43" s="293" t="s">
        <v>191</v>
      </c>
      <c r="B43" s="33" t="s">
        <v>165</v>
      </c>
      <c r="C43" s="33" t="s">
        <v>202</v>
      </c>
      <c r="D43" s="33" t="s">
        <v>80</v>
      </c>
      <c r="E43" s="15" t="s">
        <v>166</v>
      </c>
      <c r="F43" s="294"/>
      <c r="G43" s="51"/>
      <c r="H43" s="295"/>
      <c r="I43" s="97"/>
      <c r="J43" s="99"/>
      <c r="K43" s="99"/>
      <c r="L43" s="99"/>
      <c r="M43" s="263"/>
      <c r="N43" s="99"/>
      <c r="O43" s="99"/>
      <c r="P43" s="99"/>
      <c r="Q43" s="99"/>
      <c r="R43" s="99"/>
      <c r="S43" s="300"/>
      <c r="T43" s="15"/>
      <c r="U43" s="15" t="str">
        <f t="shared" si="0"/>
        <v>Math 3</v>
      </c>
      <c r="V43" s="301">
        <v>1</v>
      </c>
      <c r="W43" s="302">
        <v>1</v>
      </c>
      <c r="X43" s="303"/>
      <c r="Y43" s="304">
        <v>50000</v>
      </c>
      <c r="Z43" s="303">
        <f t="shared" si="98"/>
        <v>50000</v>
      </c>
      <c r="AA43" s="303">
        <f t="shared" si="99"/>
        <v>3100</v>
      </c>
      <c r="AB43" s="303">
        <f t="shared" si="100"/>
        <v>725</v>
      </c>
      <c r="AC43" s="305">
        <f t="shared" si="101"/>
        <v>5400</v>
      </c>
      <c r="AD43" s="303">
        <f t="shared" si="102"/>
        <v>4500</v>
      </c>
      <c r="AE43" s="305">
        <f t="shared" si="103"/>
        <v>250</v>
      </c>
      <c r="AF43" s="303">
        <f t="shared" si="104"/>
        <v>60</v>
      </c>
      <c r="AG43" s="303">
        <f t="shared" si="105"/>
        <v>96</v>
      </c>
      <c r="AH43" s="303">
        <f t="shared" si="106"/>
        <v>14131</v>
      </c>
      <c r="AI43" s="306">
        <f t="shared" si="107"/>
        <v>0.28261999999999998</v>
      </c>
      <c r="AJ43" s="15"/>
      <c r="AK43" s="15" t="str">
        <f t="shared" si="11"/>
        <v>Math 3</v>
      </c>
      <c r="AL43" s="307">
        <v>1</v>
      </c>
      <c r="AM43" s="308">
        <v>1</v>
      </c>
      <c r="AN43" s="309">
        <f t="shared" si="108"/>
        <v>1.02</v>
      </c>
      <c r="AO43" s="310">
        <f t="shared" si="109"/>
        <v>51000</v>
      </c>
      <c r="AP43" s="310">
        <f t="shared" si="110"/>
        <v>51000</v>
      </c>
      <c r="AQ43" s="310">
        <f t="shared" si="111"/>
        <v>3162</v>
      </c>
      <c r="AR43" s="310">
        <f t="shared" si="112"/>
        <v>739.5</v>
      </c>
      <c r="AS43" s="311">
        <f t="shared" si="113"/>
        <v>5400</v>
      </c>
      <c r="AT43" s="310">
        <f t="shared" si="114"/>
        <v>4590</v>
      </c>
      <c r="AU43" s="311">
        <f t="shared" si="115"/>
        <v>250</v>
      </c>
      <c r="AV43" s="310">
        <f t="shared" si="116"/>
        <v>60</v>
      </c>
      <c r="AW43" s="310">
        <f t="shared" si="117"/>
        <v>96</v>
      </c>
      <c r="AX43" s="310">
        <f t="shared" si="118"/>
        <v>14297.5</v>
      </c>
      <c r="AY43" s="315">
        <f t="shared" si="119"/>
        <v>0.28034313725490195</v>
      </c>
      <c r="BA43" t="str">
        <f t="shared" si="24"/>
        <v>Math 3</v>
      </c>
      <c r="BB43" s="316">
        <v>1</v>
      </c>
      <c r="BC43" s="317">
        <v>1</v>
      </c>
      <c r="BD43" s="318">
        <f t="shared" si="120"/>
        <v>1.02</v>
      </c>
      <c r="BE43" s="319">
        <f t="shared" si="121"/>
        <v>52020</v>
      </c>
      <c r="BF43" s="319">
        <f t="shared" si="122"/>
        <v>52020</v>
      </c>
      <c r="BG43" s="319">
        <f t="shared" si="123"/>
        <v>3225.24</v>
      </c>
      <c r="BH43" s="319">
        <f t="shared" si="124"/>
        <v>754.29000000000008</v>
      </c>
      <c r="BI43" s="321">
        <f t="shared" si="125"/>
        <v>5400</v>
      </c>
      <c r="BJ43" s="319">
        <f t="shared" si="126"/>
        <v>4681.8</v>
      </c>
      <c r="BK43" s="321">
        <f t="shared" si="127"/>
        <v>250</v>
      </c>
      <c r="BL43" s="319">
        <f t="shared" si="128"/>
        <v>60</v>
      </c>
      <c r="BM43" s="319">
        <f t="shared" si="129"/>
        <v>96</v>
      </c>
      <c r="BN43" s="319">
        <f t="shared" si="130"/>
        <v>14467.329999999998</v>
      </c>
      <c r="BO43" s="322">
        <f t="shared" si="131"/>
        <v>0.27811091887735484</v>
      </c>
      <c r="BQ43" t="str">
        <f t="shared" si="37"/>
        <v>Math 3</v>
      </c>
      <c r="BR43" s="323">
        <v>1</v>
      </c>
      <c r="BS43" s="324">
        <v>1</v>
      </c>
      <c r="BT43" s="325">
        <f t="shared" si="132"/>
        <v>1.02</v>
      </c>
      <c r="BU43" s="326">
        <f t="shared" si="133"/>
        <v>53060.4</v>
      </c>
      <c r="BV43" s="326">
        <f t="shared" si="134"/>
        <v>53060.4</v>
      </c>
      <c r="BW43" s="326">
        <f t="shared" si="135"/>
        <v>3289.7447999999999</v>
      </c>
      <c r="BX43" s="326">
        <f t="shared" si="136"/>
        <v>769.37580000000003</v>
      </c>
      <c r="BY43" s="327">
        <f t="shared" si="137"/>
        <v>5400</v>
      </c>
      <c r="BZ43" s="326">
        <f t="shared" si="138"/>
        <v>4775.4359999999997</v>
      </c>
      <c r="CA43" s="327">
        <f t="shared" si="139"/>
        <v>250</v>
      </c>
      <c r="CB43" s="326">
        <f t="shared" si="140"/>
        <v>60</v>
      </c>
      <c r="CC43" s="326">
        <f t="shared" si="141"/>
        <v>96</v>
      </c>
      <c r="CD43" s="326">
        <f t="shared" si="142"/>
        <v>14640.5566</v>
      </c>
      <c r="CE43" s="328">
        <f t="shared" si="143"/>
        <v>0.2759224694876028</v>
      </c>
      <c r="CG43" t="str">
        <f t="shared" si="50"/>
        <v>Math 3</v>
      </c>
      <c r="CH43" s="330">
        <v>1</v>
      </c>
      <c r="CI43" s="331">
        <v>1</v>
      </c>
      <c r="CJ43" s="332">
        <f t="shared" si="144"/>
        <v>1.02</v>
      </c>
      <c r="CK43" s="333">
        <f t="shared" si="145"/>
        <v>54121.608</v>
      </c>
      <c r="CL43" s="333">
        <f t="shared" si="146"/>
        <v>54121.608</v>
      </c>
      <c r="CM43" s="333">
        <f t="shared" si="147"/>
        <v>3355.5396959999998</v>
      </c>
      <c r="CN43" s="333">
        <f t="shared" si="148"/>
        <v>784.76331600000003</v>
      </c>
      <c r="CO43" s="336">
        <f t="shared" si="149"/>
        <v>5400</v>
      </c>
      <c r="CP43" s="333">
        <f t="shared" si="150"/>
        <v>4870.9447199999995</v>
      </c>
      <c r="CQ43" s="336">
        <f t="shared" si="151"/>
        <v>250</v>
      </c>
      <c r="CR43" s="333">
        <f t="shared" si="152"/>
        <v>60</v>
      </c>
      <c r="CS43" s="333">
        <f t="shared" si="153"/>
        <v>96</v>
      </c>
      <c r="CT43" s="333">
        <f t="shared" si="154"/>
        <v>14817.247732</v>
      </c>
      <c r="CU43" s="338">
        <f t="shared" si="155"/>
        <v>0.27377693087019883</v>
      </c>
    </row>
    <row r="44" spans="1:99" ht="14.25" customHeight="1">
      <c r="A44" s="293" t="s">
        <v>191</v>
      </c>
      <c r="B44" s="33" t="s">
        <v>165</v>
      </c>
      <c r="C44" s="33" t="s">
        <v>213</v>
      </c>
      <c r="D44" s="33" t="s">
        <v>80</v>
      </c>
      <c r="E44" s="15" t="s">
        <v>166</v>
      </c>
      <c r="F44" s="294"/>
      <c r="G44" s="51"/>
      <c r="H44" s="295"/>
      <c r="I44" s="97"/>
      <c r="J44" s="99"/>
      <c r="K44" s="99"/>
      <c r="L44" s="99"/>
      <c r="M44" s="263"/>
      <c r="N44" s="99"/>
      <c r="O44" s="99"/>
      <c r="P44" s="99"/>
      <c r="Q44" s="99"/>
      <c r="R44" s="99"/>
      <c r="S44" s="300"/>
      <c r="T44" s="15"/>
      <c r="U44" s="15" t="str">
        <f t="shared" si="0"/>
        <v>Math 4</v>
      </c>
      <c r="V44" s="301"/>
      <c r="W44" s="302"/>
      <c r="X44" s="303"/>
      <c r="Y44" s="304"/>
      <c r="Z44" s="303"/>
      <c r="AA44" s="303"/>
      <c r="AB44" s="303"/>
      <c r="AC44" s="129"/>
      <c r="AD44" s="303"/>
      <c r="AE44" s="129"/>
      <c r="AF44" s="303"/>
      <c r="AG44" s="303"/>
      <c r="AH44" s="303"/>
      <c r="AI44" s="306"/>
      <c r="AJ44" s="15"/>
      <c r="AK44" s="15" t="str">
        <f t="shared" si="11"/>
        <v>Math 4</v>
      </c>
      <c r="AL44" s="307">
        <v>1</v>
      </c>
      <c r="AM44" s="308">
        <v>1</v>
      </c>
      <c r="AN44" s="309">
        <f t="shared" si="108"/>
        <v>1.02</v>
      </c>
      <c r="AO44" s="354">
        <v>50000</v>
      </c>
      <c r="AP44" s="310">
        <f t="shared" si="110"/>
        <v>50000</v>
      </c>
      <c r="AQ44" s="310">
        <f t="shared" si="111"/>
        <v>3100</v>
      </c>
      <c r="AR44" s="310">
        <f t="shared" si="112"/>
        <v>725</v>
      </c>
      <c r="AS44" s="311">
        <f t="shared" si="113"/>
        <v>5400</v>
      </c>
      <c r="AT44" s="310">
        <f t="shared" si="114"/>
        <v>4500</v>
      </c>
      <c r="AU44" s="311">
        <f t="shared" si="115"/>
        <v>250</v>
      </c>
      <c r="AV44" s="310">
        <f t="shared" si="116"/>
        <v>60</v>
      </c>
      <c r="AW44" s="310">
        <f t="shared" si="117"/>
        <v>96</v>
      </c>
      <c r="AX44" s="310">
        <f t="shared" si="118"/>
        <v>14131</v>
      </c>
      <c r="AY44" s="315">
        <f t="shared" si="119"/>
        <v>0.28261999999999998</v>
      </c>
      <c r="BA44" t="str">
        <f t="shared" si="24"/>
        <v>Math 4</v>
      </c>
      <c r="BB44" s="316">
        <v>1</v>
      </c>
      <c r="BC44" s="317">
        <v>1</v>
      </c>
      <c r="BD44" s="318">
        <f t="shared" si="120"/>
        <v>1.02</v>
      </c>
      <c r="BE44" s="319">
        <f t="shared" si="121"/>
        <v>51000</v>
      </c>
      <c r="BF44" s="319">
        <f t="shared" si="122"/>
        <v>51000</v>
      </c>
      <c r="BG44" s="319">
        <f t="shared" si="123"/>
        <v>3162</v>
      </c>
      <c r="BH44" s="319">
        <f t="shared" si="124"/>
        <v>739.5</v>
      </c>
      <c r="BI44" s="321">
        <f t="shared" si="125"/>
        <v>5400</v>
      </c>
      <c r="BJ44" s="319">
        <f t="shared" si="126"/>
        <v>4590</v>
      </c>
      <c r="BK44" s="321">
        <f t="shared" si="127"/>
        <v>250</v>
      </c>
      <c r="BL44" s="319">
        <f t="shared" si="128"/>
        <v>60</v>
      </c>
      <c r="BM44" s="319">
        <f t="shared" si="129"/>
        <v>96</v>
      </c>
      <c r="BN44" s="319">
        <f t="shared" si="130"/>
        <v>14297.5</v>
      </c>
      <c r="BO44" s="322">
        <f t="shared" si="131"/>
        <v>0.28034313725490195</v>
      </c>
      <c r="BQ44" t="str">
        <f t="shared" si="37"/>
        <v>Math 4</v>
      </c>
      <c r="BR44" s="323">
        <v>1</v>
      </c>
      <c r="BS44" s="324">
        <v>1</v>
      </c>
      <c r="BT44" s="325">
        <f t="shared" si="132"/>
        <v>1.02</v>
      </c>
      <c r="BU44" s="326">
        <f t="shared" si="133"/>
        <v>52020</v>
      </c>
      <c r="BV44" s="326">
        <f t="shared" si="134"/>
        <v>52020</v>
      </c>
      <c r="BW44" s="326">
        <f t="shared" si="135"/>
        <v>3225.24</v>
      </c>
      <c r="BX44" s="326">
        <f t="shared" si="136"/>
        <v>754.29000000000008</v>
      </c>
      <c r="BY44" s="327">
        <f t="shared" si="137"/>
        <v>5400</v>
      </c>
      <c r="BZ44" s="326">
        <f t="shared" si="138"/>
        <v>4681.8</v>
      </c>
      <c r="CA44" s="327">
        <f t="shared" si="139"/>
        <v>250</v>
      </c>
      <c r="CB44" s="326">
        <f t="shared" si="140"/>
        <v>60</v>
      </c>
      <c r="CC44" s="326">
        <f t="shared" si="141"/>
        <v>96</v>
      </c>
      <c r="CD44" s="326">
        <f t="shared" si="142"/>
        <v>14467.329999999998</v>
      </c>
      <c r="CE44" s="328">
        <f t="shared" si="143"/>
        <v>0.27811091887735484</v>
      </c>
      <c r="CG44" t="str">
        <f t="shared" si="50"/>
        <v>Math 4</v>
      </c>
      <c r="CH44" s="330">
        <v>1</v>
      </c>
      <c r="CI44" s="331">
        <v>1</v>
      </c>
      <c r="CJ44" s="332">
        <f t="shared" si="144"/>
        <v>1.02</v>
      </c>
      <c r="CK44" s="333">
        <f t="shared" si="145"/>
        <v>53060.4</v>
      </c>
      <c r="CL44" s="333">
        <f t="shared" si="146"/>
        <v>53060.4</v>
      </c>
      <c r="CM44" s="333">
        <f t="shared" si="147"/>
        <v>3289.7447999999999</v>
      </c>
      <c r="CN44" s="333">
        <f t="shared" si="148"/>
        <v>769.37580000000003</v>
      </c>
      <c r="CO44" s="336">
        <f t="shared" si="149"/>
        <v>5400</v>
      </c>
      <c r="CP44" s="333">
        <f t="shared" si="150"/>
        <v>4775.4359999999997</v>
      </c>
      <c r="CQ44" s="336">
        <f t="shared" si="151"/>
        <v>250</v>
      </c>
      <c r="CR44" s="333">
        <f t="shared" si="152"/>
        <v>60</v>
      </c>
      <c r="CS44" s="333">
        <f t="shared" si="153"/>
        <v>96</v>
      </c>
      <c r="CT44" s="333">
        <f t="shared" si="154"/>
        <v>14640.5566</v>
      </c>
      <c r="CU44" s="338">
        <f t="shared" si="155"/>
        <v>0.2759224694876028</v>
      </c>
    </row>
    <row r="45" spans="1:99" ht="14.25" customHeight="1">
      <c r="A45" s="293" t="s">
        <v>191</v>
      </c>
      <c r="B45" s="33" t="s">
        <v>165</v>
      </c>
      <c r="C45" s="33" t="s">
        <v>225</v>
      </c>
      <c r="D45" s="33" t="s">
        <v>80</v>
      </c>
      <c r="E45" s="15" t="s">
        <v>166</v>
      </c>
      <c r="F45" s="294"/>
      <c r="G45" s="51"/>
      <c r="H45" s="295"/>
      <c r="I45" s="97"/>
      <c r="J45" s="99"/>
      <c r="K45" s="99"/>
      <c r="L45" s="99"/>
      <c r="M45" s="263"/>
      <c r="N45" s="99"/>
      <c r="O45" s="99"/>
      <c r="P45" s="99"/>
      <c r="Q45" s="99"/>
      <c r="R45" s="99"/>
      <c r="S45" s="300"/>
      <c r="T45" s="15"/>
      <c r="U45" s="15" t="str">
        <f t="shared" si="0"/>
        <v>Math 5</v>
      </c>
      <c r="V45" s="301"/>
      <c r="W45" s="302"/>
      <c r="X45" s="303"/>
      <c r="Y45" s="304"/>
      <c r="Z45" s="303"/>
      <c r="AA45" s="303"/>
      <c r="AB45" s="303"/>
      <c r="AC45" s="129"/>
      <c r="AD45" s="303"/>
      <c r="AE45" s="129"/>
      <c r="AF45" s="303"/>
      <c r="AG45" s="303"/>
      <c r="AH45" s="303"/>
      <c r="AI45" s="306"/>
      <c r="AJ45" s="15"/>
      <c r="AK45" s="15" t="str">
        <f t="shared" si="11"/>
        <v>Math 5</v>
      </c>
      <c r="AL45" s="307"/>
      <c r="AM45" s="308"/>
      <c r="AN45" s="309"/>
      <c r="AO45" s="310"/>
      <c r="AP45" s="310"/>
      <c r="AQ45" s="310"/>
      <c r="AR45" s="310"/>
      <c r="AS45" s="134"/>
      <c r="AT45" s="310"/>
      <c r="AU45" s="134"/>
      <c r="AV45" s="310"/>
      <c r="AW45" s="310"/>
      <c r="AX45" s="310"/>
      <c r="AY45" s="315"/>
      <c r="BA45" t="str">
        <f t="shared" si="24"/>
        <v>Math 5</v>
      </c>
      <c r="BB45" s="316">
        <v>1</v>
      </c>
      <c r="BC45" s="317">
        <v>1</v>
      </c>
      <c r="BD45" s="318">
        <f t="shared" si="120"/>
        <v>1.02</v>
      </c>
      <c r="BE45" s="355">
        <v>50000</v>
      </c>
      <c r="BF45" s="319">
        <f t="shared" si="122"/>
        <v>50000</v>
      </c>
      <c r="BG45" s="319">
        <f t="shared" si="123"/>
        <v>3100</v>
      </c>
      <c r="BH45" s="319">
        <f t="shared" si="124"/>
        <v>725</v>
      </c>
      <c r="BI45" s="321">
        <f t="shared" si="125"/>
        <v>5400</v>
      </c>
      <c r="BJ45" s="319">
        <f t="shared" si="126"/>
        <v>4500</v>
      </c>
      <c r="BK45" s="321">
        <f t="shared" si="127"/>
        <v>250</v>
      </c>
      <c r="BL45" s="319">
        <f t="shared" si="128"/>
        <v>60</v>
      </c>
      <c r="BM45" s="319">
        <f t="shared" si="129"/>
        <v>96</v>
      </c>
      <c r="BN45" s="319">
        <f t="shared" si="130"/>
        <v>14131</v>
      </c>
      <c r="BO45" s="322">
        <f t="shared" si="131"/>
        <v>0.28261999999999998</v>
      </c>
      <c r="BQ45" t="str">
        <f t="shared" si="37"/>
        <v>Math 5</v>
      </c>
      <c r="BR45" s="323">
        <v>1</v>
      </c>
      <c r="BS45" s="324">
        <v>1</v>
      </c>
      <c r="BT45" s="325">
        <f t="shared" si="132"/>
        <v>1.02</v>
      </c>
      <c r="BU45" s="326">
        <f t="shared" si="133"/>
        <v>51000</v>
      </c>
      <c r="BV45" s="326">
        <f t="shared" si="134"/>
        <v>51000</v>
      </c>
      <c r="BW45" s="326">
        <f t="shared" si="135"/>
        <v>3162</v>
      </c>
      <c r="BX45" s="326">
        <f t="shared" si="136"/>
        <v>739.5</v>
      </c>
      <c r="BY45" s="327">
        <f t="shared" si="137"/>
        <v>5400</v>
      </c>
      <c r="BZ45" s="326">
        <f t="shared" si="138"/>
        <v>4590</v>
      </c>
      <c r="CA45" s="327">
        <f t="shared" si="139"/>
        <v>250</v>
      </c>
      <c r="CB45" s="326">
        <f t="shared" si="140"/>
        <v>60</v>
      </c>
      <c r="CC45" s="326">
        <f t="shared" si="141"/>
        <v>96</v>
      </c>
      <c r="CD45" s="326">
        <f t="shared" si="142"/>
        <v>14297.5</v>
      </c>
      <c r="CE45" s="328">
        <f t="shared" si="143"/>
        <v>0.28034313725490195</v>
      </c>
      <c r="CG45" t="str">
        <f t="shared" si="50"/>
        <v>Math 5</v>
      </c>
      <c r="CH45" s="330">
        <v>1</v>
      </c>
      <c r="CI45" s="331">
        <v>1</v>
      </c>
      <c r="CJ45" s="332">
        <f t="shared" si="144"/>
        <v>1.02</v>
      </c>
      <c r="CK45" s="333">
        <f t="shared" si="145"/>
        <v>52020</v>
      </c>
      <c r="CL45" s="333">
        <f t="shared" si="146"/>
        <v>52020</v>
      </c>
      <c r="CM45" s="333">
        <f t="shared" si="147"/>
        <v>3225.24</v>
      </c>
      <c r="CN45" s="333">
        <f t="shared" si="148"/>
        <v>754.29000000000008</v>
      </c>
      <c r="CO45" s="336">
        <f t="shared" si="149"/>
        <v>5400</v>
      </c>
      <c r="CP45" s="333">
        <f t="shared" si="150"/>
        <v>4681.8</v>
      </c>
      <c r="CQ45" s="336">
        <f t="shared" si="151"/>
        <v>250</v>
      </c>
      <c r="CR45" s="333">
        <f t="shared" si="152"/>
        <v>60</v>
      </c>
      <c r="CS45" s="333">
        <f t="shared" si="153"/>
        <v>96</v>
      </c>
      <c r="CT45" s="333">
        <f t="shared" si="154"/>
        <v>14467.329999999998</v>
      </c>
      <c r="CU45" s="338">
        <f t="shared" si="155"/>
        <v>0.27811091887735484</v>
      </c>
    </row>
    <row r="46" spans="1:99" ht="14.25" customHeight="1">
      <c r="A46" s="293" t="s">
        <v>191</v>
      </c>
      <c r="B46" s="33" t="s">
        <v>165</v>
      </c>
      <c r="C46" s="33" t="s">
        <v>226</v>
      </c>
      <c r="D46" s="33" t="s">
        <v>80</v>
      </c>
      <c r="E46" s="15" t="s">
        <v>166</v>
      </c>
      <c r="F46" s="294"/>
      <c r="G46" s="51"/>
      <c r="H46" s="295"/>
      <c r="I46" s="97"/>
      <c r="J46" s="99"/>
      <c r="K46" s="99"/>
      <c r="L46" s="99"/>
      <c r="M46" s="263"/>
      <c r="N46" s="99"/>
      <c r="O46" s="99"/>
      <c r="P46" s="99"/>
      <c r="Q46" s="99"/>
      <c r="R46" s="99"/>
      <c r="S46" s="300"/>
      <c r="T46" s="15"/>
      <c r="U46" s="15" t="str">
        <f t="shared" si="0"/>
        <v>Math 6</v>
      </c>
      <c r="V46" s="301"/>
      <c r="W46" s="302"/>
      <c r="X46" s="303"/>
      <c r="Y46" s="304"/>
      <c r="Z46" s="303"/>
      <c r="AA46" s="303"/>
      <c r="AB46" s="303"/>
      <c r="AC46" s="129"/>
      <c r="AD46" s="303"/>
      <c r="AE46" s="129"/>
      <c r="AF46" s="303"/>
      <c r="AG46" s="303"/>
      <c r="AH46" s="303"/>
      <c r="AI46" s="306"/>
      <c r="AJ46" s="15"/>
      <c r="AK46" s="15" t="str">
        <f t="shared" si="11"/>
        <v>Math 6</v>
      </c>
      <c r="AL46" s="307"/>
      <c r="AM46" s="308"/>
      <c r="AN46" s="309"/>
      <c r="AO46" s="310"/>
      <c r="AP46" s="310"/>
      <c r="AQ46" s="310"/>
      <c r="AR46" s="310"/>
      <c r="AS46" s="134"/>
      <c r="AT46" s="310"/>
      <c r="AU46" s="134"/>
      <c r="AV46" s="310"/>
      <c r="AW46" s="310"/>
      <c r="AX46" s="310"/>
      <c r="AY46" s="315"/>
      <c r="BA46" t="str">
        <f t="shared" si="24"/>
        <v>Math 6</v>
      </c>
      <c r="BB46" s="316"/>
      <c r="BC46" s="317"/>
      <c r="BD46" s="318"/>
      <c r="BE46" s="319"/>
      <c r="BF46" s="319"/>
      <c r="BG46" s="319"/>
      <c r="BH46" s="319"/>
      <c r="BI46" s="139"/>
      <c r="BJ46" s="319"/>
      <c r="BK46" s="139"/>
      <c r="BL46" s="319"/>
      <c r="BM46" s="319"/>
      <c r="BN46" s="319"/>
      <c r="BO46" s="322"/>
      <c r="BQ46" t="str">
        <f t="shared" si="37"/>
        <v>Math 6</v>
      </c>
      <c r="BR46" s="323">
        <v>1</v>
      </c>
      <c r="BS46" s="324">
        <v>1</v>
      </c>
      <c r="BT46" s="325">
        <f t="shared" si="132"/>
        <v>1.02</v>
      </c>
      <c r="BU46" s="349">
        <v>50000</v>
      </c>
      <c r="BV46" s="326">
        <f t="shared" si="134"/>
        <v>50000</v>
      </c>
      <c r="BW46" s="326">
        <f t="shared" si="135"/>
        <v>3100</v>
      </c>
      <c r="BX46" s="326">
        <f t="shared" si="136"/>
        <v>725</v>
      </c>
      <c r="BY46" s="327">
        <f t="shared" si="137"/>
        <v>5400</v>
      </c>
      <c r="BZ46" s="326">
        <f t="shared" si="138"/>
        <v>4500</v>
      </c>
      <c r="CA46" s="327">
        <f t="shared" si="139"/>
        <v>250</v>
      </c>
      <c r="CB46" s="326">
        <f t="shared" si="140"/>
        <v>60</v>
      </c>
      <c r="CC46" s="326">
        <f t="shared" si="141"/>
        <v>96</v>
      </c>
      <c r="CD46" s="326">
        <f t="shared" si="142"/>
        <v>14131</v>
      </c>
      <c r="CE46" s="328">
        <f t="shared" si="143"/>
        <v>0.28261999999999998</v>
      </c>
      <c r="CG46" t="str">
        <f t="shared" si="50"/>
        <v>Math 6</v>
      </c>
      <c r="CH46" s="330">
        <v>1</v>
      </c>
      <c r="CI46" s="331">
        <v>1</v>
      </c>
      <c r="CJ46" s="332">
        <f t="shared" si="144"/>
        <v>1.02</v>
      </c>
      <c r="CK46" s="333">
        <f t="shared" si="145"/>
        <v>51000</v>
      </c>
      <c r="CL46" s="333">
        <f t="shared" si="146"/>
        <v>51000</v>
      </c>
      <c r="CM46" s="333">
        <f t="shared" si="147"/>
        <v>3162</v>
      </c>
      <c r="CN46" s="333">
        <f t="shared" si="148"/>
        <v>739.5</v>
      </c>
      <c r="CO46" s="336">
        <f t="shared" si="149"/>
        <v>5400</v>
      </c>
      <c r="CP46" s="333">
        <f t="shared" si="150"/>
        <v>4590</v>
      </c>
      <c r="CQ46" s="336">
        <f t="shared" si="151"/>
        <v>250</v>
      </c>
      <c r="CR46" s="333">
        <f t="shared" si="152"/>
        <v>60</v>
      </c>
      <c r="CS46" s="333">
        <f t="shared" si="153"/>
        <v>96</v>
      </c>
      <c r="CT46" s="333">
        <f t="shared" si="154"/>
        <v>14297.5</v>
      </c>
      <c r="CU46" s="338">
        <f t="shared" si="155"/>
        <v>0.28034313725490195</v>
      </c>
    </row>
    <row r="47" spans="1:99" ht="14.25" customHeight="1">
      <c r="A47" s="293" t="s">
        <v>191</v>
      </c>
      <c r="B47" s="33" t="s">
        <v>165</v>
      </c>
      <c r="C47" s="33" t="s">
        <v>229</v>
      </c>
      <c r="D47" s="33" t="s">
        <v>80</v>
      </c>
      <c r="E47" s="15" t="s">
        <v>166</v>
      </c>
      <c r="F47" s="294"/>
      <c r="G47" s="51"/>
      <c r="H47" s="295"/>
      <c r="I47" s="97"/>
      <c r="J47" s="99"/>
      <c r="K47" s="99"/>
      <c r="L47" s="99"/>
      <c r="M47" s="263"/>
      <c r="N47" s="99"/>
      <c r="O47" s="99"/>
      <c r="P47" s="99"/>
      <c r="Q47" s="99"/>
      <c r="R47" s="99"/>
      <c r="S47" s="300"/>
      <c r="T47" s="15"/>
      <c r="U47" s="15" t="str">
        <f t="shared" si="0"/>
        <v>Math 7</v>
      </c>
      <c r="V47" s="301"/>
      <c r="W47" s="302"/>
      <c r="X47" s="303"/>
      <c r="Y47" s="304"/>
      <c r="Z47" s="303"/>
      <c r="AA47" s="303"/>
      <c r="AB47" s="303"/>
      <c r="AC47" s="129"/>
      <c r="AD47" s="303"/>
      <c r="AE47" s="129"/>
      <c r="AF47" s="303"/>
      <c r="AG47" s="303"/>
      <c r="AH47" s="303"/>
      <c r="AI47" s="306"/>
      <c r="AJ47" s="15"/>
      <c r="AK47" s="15" t="str">
        <f t="shared" si="11"/>
        <v>Math 7</v>
      </c>
      <c r="AL47" s="307"/>
      <c r="AM47" s="308"/>
      <c r="AN47" s="309"/>
      <c r="AO47" s="310"/>
      <c r="AP47" s="310"/>
      <c r="AQ47" s="310"/>
      <c r="AR47" s="310"/>
      <c r="AS47" s="134"/>
      <c r="AT47" s="310"/>
      <c r="AU47" s="134"/>
      <c r="AV47" s="310"/>
      <c r="AW47" s="310"/>
      <c r="AX47" s="310"/>
      <c r="AY47" s="315"/>
      <c r="BA47" t="str">
        <f t="shared" si="24"/>
        <v>Math 7</v>
      </c>
      <c r="BB47" s="316"/>
      <c r="BC47" s="317"/>
      <c r="BD47" s="318"/>
      <c r="BE47" s="319"/>
      <c r="BF47" s="319"/>
      <c r="BG47" s="319"/>
      <c r="BH47" s="319"/>
      <c r="BI47" s="139"/>
      <c r="BJ47" s="319"/>
      <c r="BK47" s="139"/>
      <c r="BL47" s="319"/>
      <c r="BM47" s="319"/>
      <c r="BN47" s="319"/>
      <c r="BO47" s="322"/>
      <c r="BQ47" t="str">
        <f t="shared" si="37"/>
        <v>Math 7</v>
      </c>
      <c r="BR47" s="323"/>
      <c r="BS47" s="324"/>
      <c r="BT47" s="325"/>
      <c r="BU47" s="326"/>
      <c r="BV47" s="326"/>
      <c r="BW47" s="326"/>
      <c r="BX47" s="326"/>
      <c r="BY47" s="144"/>
      <c r="BZ47" s="326"/>
      <c r="CA47" s="144"/>
      <c r="CB47" s="326"/>
      <c r="CC47" s="326"/>
      <c r="CD47" s="326"/>
      <c r="CE47" s="328"/>
      <c r="CG47" t="str">
        <f t="shared" si="50"/>
        <v>Math 7</v>
      </c>
      <c r="CH47" s="330">
        <v>1</v>
      </c>
      <c r="CI47" s="331">
        <v>1</v>
      </c>
      <c r="CJ47" s="332">
        <f t="shared" si="144"/>
        <v>1.02</v>
      </c>
      <c r="CK47" s="356">
        <v>50000</v>
      </c>
      <c r="CL47" s="333">
        <f t="shared" si="146"/>
        <v>50000</v>
      </c>
      <c r="CM47" s="333">
        <f t="shared" si="147"/>
        <v>3100</v>
      </c>
      <c r="CN47" s="333">
        <f t="shared" si="148"/>
        <v>725</v>
      </c>
      <c r="CO47" s="336">
        <f t="shared" si="149"/>
        <v>5400</v>
      </c>
      <c r="CP47" s="333">
        <f t="shared" si="150"/>
        <v>4500</v>
      </c>
      <c r="CQ47" s="336">
        <f t="shared" si="151"/>
        <v>250</v>
      </c>
      <c r="CR47" s="333">
        <f t="shared" si="152"/>
        <v>60</v>
      </c>
      <c r="CS47" s="333">
        <f t="shared" si="153"/>
        <v>96</v>
      </c>
      <c r="CT47" s="333">
        <f t="shared" si="154"/>
        <v>14131</v>
      </c>
      <c r="CU47" s="338">
        <f t="shared" si="155"/>
        <v>0.28261999999999998</v>
      </c>
    </row>
    <row r="48" spans="1:99" ht="14.25" customHeight="1">
      <c r="A48" s="293" t="s">
        <v>191</v>
      </c>
      <c r="B48" s="33" t="s">
        <v>165</v>
      </c>
      <c r="C48" s="33" t="s">
        <v>230</v>
      </c>
      <c r="D48" s="33" t="s">
        <v>80</v>
      </c>
      <c r="E48" s="15" t="s">
        <v>166</v>
      </c>
      <c r="F48" s="294"/>
      <c r="G48" s="51"/>
      <c r="H48" s="295"/>
      <c r="I48" s="97"/>
      <c r="J48" s="99"/>
      <c r="K48" s="99"/>
      <c r="L48" s="99"/>
      <c r="M48" s="263"/>
      <c r="N48" s="99"/>
      <c r="O48" s="99"/>
      <c r="P48" s="99"/>
      <c r="Q48" s="99"/>
      <c r="R48" s="99"/>
      <c r="S48" s="300"/>
      <c r="T48" s="15"/>
      <c r="U48" s="15" t="str">
        <f t="shared" si="0"/>
        <v>Math 8</v>
      </c>
      <c r="V48" s="301"/>
      <c r="W48" s="302"/>
      <c r="X48" s="303"/>
      <c r="Y48" s="304"/>
      <c r="Z48" s="303"/>
      <c r="AA48" s="303"/>
      <c r="AB48" s="303"/>
      <c r="AC48" s="129"/>
      <c r="AD48" s="303"/>
      <c r="AE48" s="129"/>
      <c r="AF48" s="303"/>
      <c r="AG48" s="303"/>
      <c r="AH48" s="303"/>
      <c r="AI48" s="306"/>
      <c r="AJ48" s="15"/>
      <c r="AK48" s="15" t="str">
        <f t="shared" si="11"/>
        <v>Math 8</v>
      </c>
      <c r="AL48" s="307"/>
      <c r="AM48" s="308"/>
      <c r="AN48" s="309"/>
      <c r="AO48" s="310"/>
      <c r="AP48" s="310"/>
      <c r="AQ48" s="310"/>
      <c r="AR48" s="310"/>
      <c r="AS48" s="134"/>
      <c r="AT48" s="310"/>
      <c r="AU48" s="134"/>
      <c r="AV48" s="310"/>
      <c r="AW48" s="310"/>
      <c r="AX48" s="310"/>
      <c r="AY48" s="315"/>
      <c r="BA48" t="str">
        <f t="shared" si="24"/>
        <v>Math 8</v>
      </c>
      <c r="BB48" s="316"/>
      <c r="BC48" s="317"/>
      <c r="BD48" s="318"/>
      <c r="BE48" s="319"/>
      <c r="BF48" s="319"/>
      <c r="BG48" s="319"/>
      <c r="BH48" s="319"/>
      <c r="BI48" s="139"/>
      <c r="BJ48" s="319"/>
      <c r="BK48" s="139"/>
      <c r="BL48" s="319"/>
      <c r="BM48" s="319"/>
      <c r="BN48" s="319"/>
      <c r="BO48" s="322"/>
      <c r="BQ48" t="str">
        <f t="shared" si="37"/>
        <v>Math 8</v>
      </c>
      <c r="BR48" s="323"/>
      <c r="BS48" s="324"/>
      <c r="BT48" s="325"/>
      <c r="BU48" s="326"/>
      <c r="BV48" s="326"/>
      <c r="BW48" s="326"/>
      <c r="BX48" s="326"/>
      <c r="BY48" s="144"/>
      <c r="BZ48" s="326"/>
      <c r="CA48" s="144"/>
      <c r="CB48" s="326"/>
      <c r="CC48" s="326"/>
      <c r="CD48" s="326"/>
      <c r="CE48" s="328"/>
      <c r="CG48" t="str">
        <f t="shared" si="50"/>
        <v>Math 8</v>
      </c>
      <c r="CH48" s="330"/>
      <c r="CI48" s="331"/>
      <c r="CJ48" s="332"/>
      <c r="CK48" s="333"/>
      <c r="CL48" s="333"/>
      <c r="CM48" s="333"/>
      <c r="CN48" s="333"/>
      <c r="CO48" s="149"/>
      <c r="CP48" s="333"/>
      <c r="CQ48" s="149"/>
      <c r="CR48" s="333"/>
      <c r="CS48" s="333"/>
      <c r="CT48" s="333"/>
      <c r="CU48" s="338"/>
    </row>
    <row r="49" spans="1:99" ht="14.25" customHeight="1">
      <c r="A49" s="293" t="s">
        <v>191</v>
      </c>
      <c r="B49" s="33" t="s">
        <v>165</v>
      </c>
      <c r="C49" s="33" t="s">
        <v>231</v>
      </c>
      <c r="D49" s="33" t="s">
        <v>80</v>
      </c>
      <c r="E49" s="15" t="s">
        <v>166</v>
      </c>
      <c r="F49" s="294"/>
      <c r="G49" s="51"/>
      <c r="H49" s="295"/>
      <c r="I49" s="97"/>
      <c r="J49" s="99"/>
      <c r="K49" s="99"/>
      <c r="L49" s="99"/>
      <c r="M49" s="263"/>
      <c r="N49" s="99"/>
      <c r="O49" s="99"/>
      <c r="P49" s="99"/>
      <c r="Q49" s="99"/>
      <c r="R49" s="99"/>
      <c r="S49" s="300"/>
      <c r="T49" s="15"/>
      <c r="U49" s="15" t="str">
        <f t="shared" si="0"/>
        <v>Science 1</v>
      </c>
      <c r="V49" s="301">
        <v>1</v>
      </c>
      <c r="W49" s="302">
        <v>1</v>
      </c>
      <c r="X49" s="303"/>
      <c r="Y49" s="304">
        <v>50000</v>
      </c>
      <c r="Z49" s="303">
        <f t="shared" ref="Z49:Z50" si="156">V49*W49*Y49</f>
        <v>50000</v>
      </c>
      <c r="AA49" s="303">
        <f t="shared" ref="AA49:AA50" si="157">Z49*AA$10</f>
        <v>3100</v>
      </c>
      <c r="AB49" s="303">
        <f t="shared" ref="AB49:AB50" si="158">Z49*AB$10</f>
        <v>725</v>
      </c>
      <c r="AC49" s="305">
        <f t="shared" ref="AC49:AC50" si="159">V49*W49*AC$10</f>
        <v>5400</v>
      </c>
      <c r="AD49" s="303">
        <f t="shared" ref="AD49:AD50" si="160">Z49*AD$10</f>
        <v>4500</v>
      </c>
      <c r="AE49" s="305">
        <f t="shared" ref="AE49:AE50" si="161">(V49*W49)*AE$10</f>
        <v>250</v>
      </c>
      <c r="AF49" s="303">
        <f t="shared" ref="AF49:AF50" si="162">(V49*W49)*AF$10</f>
        <v>60</v>
      </c>
      <c r="AG49" s="303">
        <f t="shared" ref="AG49:AG50" si="163">(V49*W49)*AG$10</f>
        <v>96</v>
      </c>
      <c r="AH49" s="303">
        <f t="shared" ref="AH49:AH50" si="164">SUM(AA49:AG49)</f>
        <v>14131</v>
      </c>
      <c r="AI49" s="306">
        <f t="shared" ref="AI49:AI50" si="165">AH49/Z49</f>
        <v>0.28261999999999998</v>
      </c>
      <c r="AJ49" s="15"/>
      <c r="AK49" s="15" t="str">
        <f t="shared" si="11"/>
        <v>Science 1</v>
      </c>
      <c r="AL49" s="307">
        <v>1</v>
      </c>
      <c r="AM49" s="308">
        <v>1</v>
      </c>
      <c r="AN49" s="309">
        <f t="shared" ref="AN49:AN51" si="166">$AN$10</f>
        <v>1.02</v>
      </c>
      <c r="AO49" s="310">
        <f t="shared" ref="AO49:AO50" si="167">Y49*AN49</f>
        <v>51000</v>
      </c>
      <c r="AP49" s="310">
        <f t="shared" ref="AP49:AP51" si="168">AL49*AM49*AO49</f>
        <v>51000</v>
      </c>
      <c r="AQ49" s="310">
        <f t="shared" ref="AQ49:AQ51" si="169">AP49*AQ$10</f>
        <v>3162</v>
      </c>
      <c r="AR49" s="310">
        <f t="shared" ref="AR49:AR51" si="170">AP49*AR$10</f>
        <v>739.5</v>
      </c>
      <c r="AS49" s="311">
        <f t="shared" ref="AS49:AS51" si="171">AL49*AM49*AS$10</f>
        <v>5400</v>
      </c>
      <c r="AT49" s="310">
        <f t="shared" ref="AT49:AT51" si="172">AP49*AT$10</f>
        <v>4590</v>
      </c>
      <c r="AU49" s="311">
        <f t="shared" ref="AU49:AU51" si="173">(AL49*AM49)*AU$10</f>
        <v>250</v>
      </c>
      <c r="AV49" s="310">
        <f t="shared" ref="AV49:AV51" si="174">(AL49*AM49)*AV$10</f>
        <v>60</v>
      </c>
      <c r="AW49" s="310">
        <f t="shared" ref="AW49:AW51" si="175">(AL49*AM49)*AW$10</f>
        <v>96</v>
      </c>
      <c r="AX49" s="310">
        <f t="shared" ref="AX49:AX51" si="176">SUM(AQ49:AW49)</f>
        <v>14297.5</v>
      </c>
      <c r="AY49" s="315">
        <f t="shared" ref="AY49:AY51" si="177">AX49/AP49</f>
        <v>0.28034313725490195</v>
      </c>
      <c r="BA49" t="str">
        <f t="shared" si="24"/>
        <v>Science 1</v>
      </c>
      <c r="BB49" s="316">
        <v>1</v>
      </c>
      <c r="BC49" s="317">
        <v>1</v>
      </c>
      <c r="BD49" s="318">
        <f t="shared" ref="BD49:BD51" si="178">$BD$10</f>
        <v>1.02</v>
      </c>
      <c r="BE49" s="319">
        <f t="shared" ref="BE49:BE51" si="179">AO49*BD49</f>
        <v>52020</v>
      </c>
      <c r="BF49" s="319">
        <f t="shared" ref="BF49:BF51" si="180">BB49*BC49*BE49</f>
        <v>52020</v>
      </c>
      <c r="BG49" s="319">
        <f t="shared" ref="BG49:BG51" si="181">BF49*BG$10</f>
        <v>3225.24</v>
      </c>
      <c r="BH49" s="319">
        <f t="shared" ref="BH49:BH51" si="182">BF49*BH$10</f>
        <v>754.29000000000008</v>
      </c>
      <c r="BI49" s="321">
        <f t="shared" ref="BI49:BI51" si="183">BB49*BC49*BI$10</f>
        <v>5400</v>
      </c>
      <c r="BJ49" s="319">
        <f t="shared" ref="BJ49:BJ51" si="184">BF49*BJ$10</f>
        <v>4681.8</v>
      </c>
      <c r="BK49" s="321">
        <f t="shared" ref="BK49:BK51" si="185">(BB49*BC49)*BK$10</f>
        <v>250</v>
      </c>
      <c r="BL49" s="319">
        <f t="shared" ref="BL49:BL51" si="186">(BB49*BC49)*BL$10</f>
        <v>60</v>
      </c>
      <c r="BM49" s="319">
        <f t="shared" ref="BM49:BM51" si="187">(BB49*BC49)*BM$10</f>
        <v>96</v>
      </c>
      <c r="BN49" s="319">
        <f t="shared" ref="BN49:BN51" si="188">SUM(BG49:BM49)</f>
        <v>14467.329999999998</v>
      </c>
      <c r="BO49" s="322">
        <f t="shared" ref="BO49:BO51" si="189">BN49/BF49</f>
        <v>0.27811091887735484</v>
      </c>
      <c r="BQ49" t="str">
        <f t="shared" si="37"/>
        <v>Science 1</v>
      </c>
      <c r="BR49" s="323">
        <v>1</v>
      </c>
      <c r="BS49" s="324">
        <v>1</v>
      </c>
      <c r="BT49" s="325">
        <f t="shared" ref="BT49:BT52" si="190">$BT$10</f>
        <v>1.02</v>
      </c>
      <c r="BU49" s="326">
        <f t="shared" ref="BU49:BU51" si="191">BE49*BT49</f>
        <v>53060.4</v>
      </c>
      <c r="BV49" s="326">
        <f t="shared" ref="BV49:BV52" si="192">BR49*BS49*BU49</f>
        <v>53060.4</v>
      </c>
      <c r="BW49" s="326">
        <f t="shared" ref="BW49:BW52" si="193">BV49*BW$10</f>
        <v>3289.7447999999999</v>
      </c>
      <c r="BX49" s="326">
        <f t="shared" ref="BX49:BX52" si="194">BV49*BX$10</f>
        <v>769.37580000000003</v>
      </c>
      <c r="BY49" s="327">
        <f t="shared" ref="BY49:BY52" si="195">BR49*BS49*BY$10</f>
        <v>5400</v>
      </c>
      <c r="BZ49" s="326">
        <f t="shared" ref="BZ49:BZ52" si="196">BV49*BZ$10</f>
        <v>4775.4359999999997</v>
      </c>
      <c r="CA49" s="327">
        <f t="shared" ref="CA49:CA52" si="197">(BR49*BS49)*CA$10</f>
        <v>250</v>
      </c>
      <c r="CB49" s="326">
        <f t="shared" ref="CB49:CB52" si="198">(BR49*BS49)*CB$10</f>
        <v>60</v>
      </c>
      <c r="CC49" s="326">
        <f t="shared" ref="CC49:CC52" si="199">(BR49*BS49)*CC$10</f>
        <v>96</v>
      </c>
      <c r="CD49" s="326">
        <f t="shared" ref="CD49:CD52" si="200">SUM(BW49:CC49)</f>
        <v>14640.5566</v>
      </c>
      <c r="CE49" s="328">
        <f t="shared" ref="CE49:CE52" si="201">CD49/BV49</f>
        <v>0.2759224694876028</v>
      </c>
      <c r="CG49" t="str">
        <f t="shared" si="50"/>
        <v>Science 1</v>
      </c>
      <c r="CH49" s="330">
        <v>1</v>
      </c>
      <c r="CI49" s="331">
        <v>1</v>
      </c>
      <c r="CJ49" s="332">
        <f t="shared" ref="CJ49:CJ53" si="202">$CJ$10</f>
        <v>1.02</v>
      </c>
      <c r="CK49" s="333">
        <f t="shared" ref="CK49:CK52" si="203">BU49*CJ49</f>
        <v>54121.608</v>
      </c>
      <c r="CL49" s="333">
        <f t="shared" ref="CL49:CL53" si="204">CH49*CI49*CK49</f>
        <v>54121.608</v>
      </c>
      <c r="CM49" s="333">
        <f t="shared" ref="CM49:CM53" si="205">CL49*CM$10</f>
        <v>3355.5396959999998</v>
      </c>
      <c r="CN49" s="333">
        <f t="shared" ref="CN49:CN53" si="206">CL49*CN$10</f>
        <v>784.76331600000003</v>
      </c>
      <c r="CO49" s="336">
        <f t="shared" ref="CO49:CO53" si="207">CH49*CI49*CO$10</f>
        <v>5400</v>
      </c>
      <c r="CP49" s="333">
        <f t="shared" ref="CP49:CP53" si="208">CL49*CP$10</f>
        <v>4870.9447199999995</v>
      </c>
      <c r="CQ49" s="336">
        <f t="shared" ref="CQ49:CQ53" si="209">(CH49*CI49)*CQ$10</f>
        <v>250</v>
      </c>
      <c r="CR49" s="333">
        <f t="shared" ref="CR49:CR53" si="210">(CH49*CI49)*CR$10</f>
        <v>60</v>
      </c>
      <c r="CS49" s="333">
        <f t="shared" ref="CS49:CS53" si="211">(CH49*CI49)*CS$10</f>
        <v>96</v>
      </c>
      <c r="CT49" s="333">
        <f t="shared" ref="CT49:CT53" si="212">SUM(CM49:CS49)</f>
        <v>14817.247732</v>
      </c>
      <c r="CU49" s="338">
        <f t="shared" ref="CU49:CU53" si="213">CT49/CL49</f>
        <v>0.27377693087019883</v>
      </c>
    </row>
    <row r="50" spans="1:99" ht="14.25" customHeight="1">
      <c r="A50" s="293" t="s">
        <v>191</v>
      </c>
      <c r="B50" s="33" t="s">
        <v>165</v>
      </c>
      <c r="C50" s="33" t="s">
        <v>240</v>
      </c>
      <c r="D50" s="33" t="s">
        <v>80</v>
      </c>
      <c r="E50" s="15" t="s">
        <v>166</v>
      </c>
      <c r="F50" s="294"/>
      <c r="G50" s="51"/>
      <c r="H50" s="295"/>
      <c r="I50" s="97"/>
      <c r="J50" s="99"/>
      <c r="K50" s="99"/>
      <c r="L50" s="99"/>
      <c r="M50" s="263"/>
      <c r="N50" s="99"/>
      <c r="O50" s="99"/>
      <c r="P50" s="99"/>
      <c r="Q50" s="99"/>
      <c r="R50" s="99"/>
      <c r="S50" s="300"/>
      <c r="T50" s="15"/>
      <c r="U50" s="15" t="str">
        <f t="shared" si="0"/>
        <v>Science 2</v>
      </c>
      <c r="V50" s="301">
        <v>1</v>
      </c>
      <c r="W50" s="302">
        <v>1</v>
      </c>
      <c r="X50" s="303"/>
      <c r="Y50" s="304">
        <v>50000</v>
      </c>
      <c r="Z50" s="303">
        <f t="shared" si="156"/>
        <v>50000</v>
      </c>
      <c r="AA50" s="303">
        <f t="shared" si="157"/>
        <v>3100</v>
      </c>
      <c r="AB50" s="303">
        <f t="shared" si="158"/>
        <v>725</v>
      </c>
      <c r="AC50" s="305">
        <f t="shared" si="159"/>
        <v>5400</v>
      </c>
      <c r="AD50" s="303">
        <f t="shared" si="160"/>
        <v>4500</v>
      </c>
      <c r="AE50" s="305">
        <f t="shared" si="161"/>
        <v>250</v>
      </c>
      <c r="AF50" s="303">
        <f t="shared" si="162"/>
        <v>60</v>
      </c>
      <c r="AG50" s="303">
        <f t="shared" si="163"/>
        <v>96</v>
      </c>
      <c r="AH50" s="303">
        <f t="shared" si="164"/>
        <v>14131</v>
      </c>
      <c r="AI50" s="306">
        <f t="shared" si="165"/>
        <v>0.28261999999999998</v>
      </c>
      <c r="AJ50" s="15"/>
      <c r="AK50" s="15" t="str">
        <f t="shared" si="11"/>
        <v>Science 2</v>
      </c>
      <c r="AL50" s="307">
        <v>1</v>
      </c>
      <c r="AM50" s="308">
        <v>1</v>
      </c>
      <c r="AN50" s="309">
        <f t="shared" si="166"/>
        <v>1.02</v>
      </c>
      <c r="AO50" s="310">
        <f t="shared" si="167"/>
        <v>51000</v>
      </c>
      <c r="AP50" s="310">
        <f t="shared" si="168"/>
        <v>51000</v>
      </c>
      <c r="AQ50" s="310">
        <f t="shared" si="169"/>
        <v>3162</v>
      </c>
      <c r="AR50" s="310">
        <f t="shared" si="170"/>
        <v>739.5</v>
      </c>
      <c r="AS50" s="311">
        <f t="shared" si="171"/>
        <v>5400</v>
      </c>
      <c r="AT50" s="310">
        <f t="shared" si="172"/>
        <v>4590</v>
      </c>
      <c r="AU50" s="311">
        <f t="shared" si="173"/>
        <v>250</v>
      </c>
      <c r="AV50" s="310">
        <f t="shared" si="174"/>
        <v>60</v>
      </c>
      <c r="AW50" s="310">
        <f t="shared" si="175"/>
        <v>96</v>
      </c>
      <c r="AX50" s="310">
        <f t="shared" si="176"/>
        <v>14297.5</v>
      </c>
      <c r="AY50" s="315">
        <f t="shared" si="177"/>
        <v>0.28034313725490195</v>
      </c>
      <c r="BA50" t="str">
        <f t="shared" si="24"/>
        <v>Science 2</v>
      </c>
      <c r="BB50" s="316">
        <v>1</v>
      </c>
      <c r="BC50" s="317">
        <v>1</v>
      </c>
      <c r="BD50" s="318">
        <f t="shared" si="178"/>
        <v>1.02</v>
      </c>
      <c r="BE50" s="319">
        <f t="shared" si="179"/>
        <v>52020</v>
      </c>
      <c r="BF50" s="319">
        <f t="shared" si="180"/>
        <v>52020</v>
      </c>
      <c r="BG50" s="319">
        <f t="shared" si="181"/>
        <v>3225.24</v>
      </c>
      <c r="BH50" s="319">
        <f t="shared" si="182"/>
        <v>754.29000000000008</v>
      </c>
      <c r="BI50" s="321">
        <f t="shared" si="183"/>
        <v>5400</v>
      </c>
      <c r="BJ50" s="319">
        <f t="shared" si="184"/>
        <v>4681.8</v>
      </c>
      <c r="BK50" s="321">
        <f t="shared" si="185"/>
        <v>250</v>
      </c>
      <c r="BL50" s="319">
        <f t="shared" si="186"/>
        <v>60</v>
      </c>
      <c r="BM50" s="319">
        <f t="shared" si="187"/>
        <v>96</v>
      </c>
      <c r="BN50" s="319">
        <f t="shared" si="188"/>
        <v>14467.329999999998</v>
      </c>
      <c r="BO50" s="322">
        <f t="shared" si="189"/>
        <v>0.27811091887735484</v>
      </c>
      <c r="BQ50" t="str">
        <f t="shared" si="37"/>
        <v>Science 2</v>
      </c>
      <c r="BR50" s="323">
        <v>1</v>
      </c>
      <c r="BS50" s="324">
        <v>1</v>
      </c>
      <c r="BT50" s="325">
        <f t="shared" si="190"/>
        <v>1.02</v>
      </c>
      <c r="BU50" s="326">
        <f t="shared" si="191"/>
        <v>53060.4</v>
      </c>
      <c r="BV50" s="326">
        <f t="shared" si="192"/>
        <v>53060.4</v>
      </c>
      <c r="BW50" s="326">
        <f t="shared" si="193"/>
        <v>3289.7447999999999</v>
      </c>
      <c r="BX50" s="326">
        <f t="shared" si="194"/>
        <v>769.37580000000003</v>
      </c>
      <c r="BY50" s="327">
        <f t="shared" si="195"/>
        <v>5400</v>
      </c>
      <c r="BZ50" s="326">
        <f t="shared" si="196"/>
        <v>4775.4359999999997</v>
      </c>
      <c r="CA50" s="327">
        <f t="shared" si="197"/>
        <v>250</v>
      </c>
      <c r="CB50" s="326">
        <f t="shared" si="198"/>
        <v>60</v>
      </c>
      <c r="CC50" s="326">
        <f t="shared" si="199"/>
        <v>96</v>
      </c>
      <c r="CD50" s="326">
        <f t="shared" si="200"/>
        <v>14640.5566</v>
      </c>
      <c r="CE50" s="328">
        <f t="shared" si="201"/>
        <v>0.2759224694876028</v>
      </c>
      <c r="CG50" t="str">
        <f t="shared" si="50"/>
        <v>Science 2</v>
      </c>
      <c r="CH50" s="330">
        <v>1</v>
      </c>
      <c r="CI50" s="331">
        <v>1</v>
      </c>
      <c r="CJ50" s="332">
        <f t="shared" si="202"/>
        <v>1.02</v>
      </c>
      <c r="CK50" s="333">
        <f t="shared" si="203"/>
        <v>54121.608</v>
      </c>
      <c r="CL50" s="333">
        <f t="shared" si="204"/>
        <v>54121.608</v>
      </c>
      <c r="CM50" s="333">
        <f t="shared" si="205"/>
        <v>3355.5396959999998</v>
      </c>
      <c r="CN50" s="333">
        <f t="shared" si="206"/>
        <v>784.76331600000003</v>
      </c>
      <c r="CO50" s="336">
        <f t="shared" si="207"/>
        <v>5400</v>
      </c>
      <c r="CP50" s="333">
        <f t="shared" si="208"/>
        <v>4870.9447199999995</v>
      </c>
      <c r="CQ50" s="336">
        <f t="shared" si="209"/>
        <v>250</v>
      </c>
      <c r="CR50" s="333">
        <f t="shared" si="210"/>
        <v>60</v>
      </c>
      <c r="CS50" s="333">
        <f t="shared" si="211"/>
        <v>96</v>
      </c>
      <c r="CT50" s="333">
        <f t="shared" si="212"/>
        <v>14817.247732</v>
      </c>
      <c r="CU50" s="338">
        <f t="shared" si="213"/>
        <v>0.27377693087019883</v>
      </c>
    </row>
    <row r="51" spans="1:99" ht="14.25" customHeight="1">
      <c r="A51" s="293" t="s">
        <v>191</v>
      </c>
      <c r="B51" s="33" t="s">
        <v>165</v>
      </c>
      <c r="C51" s="33" t="s">
        <v>242</v>
      </c>
      <c r="D51" s="33" t="s">
        <v>80</v>
      </c>
      <c r="E51" s="15" t="s">
        <v>166</v>
      </c>
      <c r="F51" s="294"/>
      <c r="G51" s="51"/>
      <c r="H51" s="295"/>
      <c r="I51" s="97"/>
      <c r="J51" s="99"/>
      <c r="K51" s="99"/>
      <c r="L51" s="99"/>
      <c r="M51" s="263"/>
      <c r="N51" s="99"/>
      <c r="O51" s="99"/>
      <c r="P51" s="99"/>
      <c r="Q51" s="99"/>
      <c r="R51" s="99"/>
      <c r="S51" s="300"/>
      <c r="T51" s="15"/>
      <c r="U51" s="15" t="str">
        <f t="shared" si="0"/>
        <v>Science 3</v>
      </c>
      <c r="V51" s="301"/>
      <c r="W51" s="302"/>
      <c r="X51" s="303"/>
      <c r="Y51" s="304"/>
      <c r="Z51" s="303"/>
      <c r="AA51" s="303"/>
      <c r="AB51" s="303"/>
      <c r="AC51" s="129"/>
      <c r="AD51" s="303"/>
      <c r="AE51" s="129"/>
      <c r="AF51" s="303"/>
      <c r="AG51" s="303"/>
      <c r="AH51" s="303"/>
      <c r="AI51" s="306"/>
      <c r="AJ51" s="15"/>
      <c r="AK51" s="15" t="str">
        <f t="shared" si="11"/>
        <v>Science 3</v>
      </c>
      <c r="AL51" s="307">
        <v>1</v>
      </c>
      <c r="AM51" s="308">
        <v>1</v>
      </c>
      <c r="AN51" s="309">
        <f t="shared" si="166"/>
        <v>1.02</v>
      </c>
      <c r="AO51" s="354">
        <v>50000</v>
      </c>
      <c r="AP51" s="310">
        <f t="shared" si="168"/>
        <v>50000</v>
      </c>
      <c r="AQ51" s="310">
        <f t="shared" si="169"/>
        <v>3100</v>
      </c>
      <c r="AR51" s="310">
        <f t="shared" si="170"/>
        <v>725</v>
      </c>
      <c r="AS51" s="311">
        <f t="shared" si="171"/>
        <v>5400</v>
      </c>
      <c r="AT51" s="310">
        <f t="shared" si="172"/>
        <v>4500</v>
      </c>
      <c r="AU51" s="311">
        <f t="shared" si="173"/>
        <v>250</v>
      </c>
      <c r="AV51" s="310">
        <f t="shared" si="174"/>
        <v>60</v>
      </c>
      <c r="AW51" s="310">
        <f t="shared" si="175"/>
        <v>96</v>
      </c>
      <c r="AX51" s="310">
        <f t="shared" si="176"/>
        <v>14131</v>
      </c>
      <c r="AY51" s="315">
        <f t="shared" si="177"/>
        <v>0.28261999999999998</v>
      </c>
      <c r="BA51" t="str">
        <f t="shared" si="24"/>
        <v>Science 3</v>
      </c>
      <c r="BB51" s="316">
        <v>1</v>
      </c>
      <c r="BC51" s="317">
        <v>1</v>
      </c>
      <c r="BD51" s="318">
        <f t="shared" si="178"/>
        <v>1.02</v>
      </c>
      <c r="BE51" s="319">
        <f t="shared" si="179"/>
        <v>51000</v>
      </c>
      <c r="BF51" s="319">
        <f t="shared" si="180"/>
        <v>51000</v>
      </c>
      <c r="BG51" s="319">
        <f t="shared" si="181"/>
        <v>3162</v>
      </c>
      <c r="BH51" s="319">
        <f t="shared" si="182"/>
        <v>739.5</v>
      </c>
      <c r="BI51" s="321">
        <f t="shared" si="183"/>
        <v>5400</v>
      </c>
      <c r="BJ51" s="319">
        <f t="shared" si="184"/>
        <v>4590</v>
      </c>
      <c r="BK51" s="321">
        <f t="shared" si="185"/>
        <v>250</v>
      </c>
      <c r="BL51" s="319">
        <f t="shared" si="186"/>
        <v>60</v>
      </c>
      <c r="BM51" s="319">
        <f t="shared" si="187"/>
        <v>96</v>
      </c>
      <c r="BN51" s="319">
        <f t="shared" si="188"/>
        <v>14297.5</v>
      </c>
      <c r="BO51" s="322">
        <f t="shared" si="189"/>
        <v>0.28034313725490195</v>
      </c>
      <c r="BQ51" t="str">
        <f t="shared" si="37"/>
        <v>Science 3</v>
      </c>
      <c r="BR51" s="323">
        <v>1</v>
      </c>
      <c r="BS51" s="324">
        <v>1</v>
      </c>
      <c r="BT51" s="325">
        <f t="shared" si="190"/>
        <v>1.02</v>
      </c>
      <c r="BU51" s="326">
        <f t="shared" si="191"/>
        <v>52020</v>
      </c>
      <c r="BV51" s="326">
        <f t="shared" si="192"/>
        <v>52020</v>
      </c>
      <c r="BW51" s="326">
        <f t="shared" si="193"/>
        <v>3225.24</v>
      </c>
      <c r="BX51" s="326">
        <f t="shared" si="194"/>
        <v>754.29000000000008</v>
      </c>
      <c r="BY51" s="327">
        <f t="shared" si="195"/>
        <v>5400</v>
      </c>
      <c r="BZ51" s="326">
        <f t="shared" si="196"/>
        <v>4681.8</v>
      </c>
      <c r="CA51" s="327">
        <f t="shared" si="197"/>
        <v>250</v>
      </c>
      <c r="CB51" s="326">
        <f t="shared" si="198"/>
        <v>60</v>
      </c>
      <c r="CC51" s="326">
        <f t="shared" si="199"/>
        <v>96</v>
      </c>
      <c r="CD51" s="326">
        <f t="shared" si="200"/>
        <v>14467.329999999998</v>
      </c>
      <c r="CE51" s="328">
        <f t="shared" si="201"/>
        <v>0.27811091887735484</v>
      </c>
      <c r="CG51" t="str">
        <f t="shared" si="50"/>
        <v>Science 3</v>
      </c>
      <c r="CH51" s="330">
        <v>1</v>
      </c>
      <c r="CI51" s="331">
        <v>1</v>
      </c>
      <c r="CJ51" s="332">
        <f t="shared" si="202"/>
        <v>1.02</v>
      </c>
      <c r="CK51" s="333">
        <f t="shared" si="203"/>
        <v>53060.4</v>
      </c>
      <c r="CL51" s="333">
        <f t="shared" si="204"/>
        <v>53060.4</v>
      </c>
      <c r="CM51" s="333">
        <f t="shared" si="205"/>
        <v>3289.7447999999999</v>
      </c>
      <c r="CN51" s="333">
        <f t="shared" si="206"/>
        <v>769.37580000000003</v>
      </c>
      <c r="CO51" s="336">
        <f t="shared" si="207"/>
        <v>5400</v>
      </c>
      <c r="CP51" s="333">
        <f t="shared" si="208"/>
        <v>4775.4359999999997</v>
      </c>
      <c r="CQ51" s="336">
        <f t="shared" si="209"/>
        <v>250</v>
      </c>
      <c r="CR51" s="333">
        <f t="shared" si="210"/>
        <v>60</v>
      </c>
      <c r="CS51" s="333">
        <f t="shared" si="211"/>
        <v>96</v>
      </c>
      <c r="CT51" s="333">
        <f t="shared" si="212"/>
        <v>14640.5566</v>
      </c>
      <c r="CU51" s="338">
        <f t="shared" si="213"/>
        <v>0.2759224694876028</v>
      </c>
    </row>
    <row r="52" spans="1:99" ht="14.25" customHeight="1">
      <c r="A52" s="293" t="s">
        <v>191</v>
      </c>
      <c r="B52" s="33" t="s">
        <v>165</v>
      </c>
      <c r="C52" s="33" t="s">
        <v>243</v>
      </c>
      <c r="D52" s="33" t="s">
        <v>80</v>
      </c>
      <c r="E52" s="15" t="s">
        <v>166</v>
      </c>
      <c r="F52" s="294"/>
      <c r="G52" s="51"/>
      <c r="H52" s="295"/>
      <c r="I52" s="97"/>
      <c r="J52" s="99"/>
      <c r="K52" s="99"/>
      <c r="L52" s="99"/>
      <c r="M52" s="263"/>
      <c r="N52" s="99"/>
      <c r="O52" s="99"/>
      <c r="P52" s="99"/>
      <c r="Q52" s="99"/>
      <c r="R52" s="99"/>
      <c r="S52" s="300"/>
      <c r="T52" s="15"/>
      <c r="U52" s="15" t="str">
        <f t="shared" si="0"/>
        <v>Science 4</v>
      </c>
      <c r="V52" s="301"/>
      <c r="W52" s="302"/>
      <c r="X52" s="303"/>
      <c r="Y52" s="304"/>
      <c r="Z52" s="303"/>
      <c r="AA52" s="303"/>
      <c r="AB52" s="303"/>
      <c r="AC52" s="129"/>
      <c r="AD52" s="303"/>
      <c r="AE52" s="129"/>
      <c r="AF52" s="303"/>
      <c r="AG52" s="303"/>
      <c r="AH52" s="303"/>
      <c r="AI52" s="306"/>
      <c r="AJ52" s="15"/>
      <c r="AK52" s="15" t="str">
        <f t="shared" si="11"/>
        <v>Science 4</v>
      </c>
      <c r="AL52" s="307"/>
      <c r="AM52" s="308"/>
      <c r="AN52" s="309"/>
      <c r="AO52" s="310"/>
      <c r="AP52" s="310"/>
      <c r="AQ52" s="310"/>
      <c r="AR52" s="310"/>
      <c r="AS52" s="134"/>
      <c r="AT52" s="310"/>
      <c r="AU52" s="134"/>
      <c r="AV52" s="310"/>
      <c r="AW52" s="310"/>
      <c r="AX52" s="310"/>
      <c r="AY52" s="315"/>
      <c r="BA52" t="str">
        <f t="shared" si="24"/>
        <v>Science 4</v>
      </c>
      <c r="BB52" s="316"/>
      <c r="BC52" s="317"/>
      <c r="BD52" s="318"/>
      <c r="BE52" s="319"/>
      <c r="BF52" s="319"/>
      <c r="BG52" s="319"/>
      <c r="BH52" s="319"/>
      <c r="BI52" s="139"/>
      <c r="BJ52" s="319"/>
      <c r="BK52" s="139"/>
      <c r="BL52" s="319"/>
      <c r="BM52" s="319"/>
      <c r="BN52" s="319"/>
      <c r="BO52" s="322"/>
      <c r="BQ52" t="str">
        <f t="shared" si="37"/>
        <v>Science 4</v>
      </c>
      <c r="BR52" s="323">
        <v>1</v>
      </c>
      <c r="BS52" s="324">
        <v>1</v>
      </c>
      <c r="BT52" s="325">
        <f t="shared" si="190"/>
        <v>1.02</v>
      </c>
      <c r="BU52" s="349">
        <v>50000</v>
      </c>
      <c r="BV52" s="326">
        <f t="shared" si="192"/>
        <v>50000</v>
      </c>
      <c r="BW52" s="326">
        <f t="shared" si="193"/>
        <v>3100</v>
      </c>
      <c r="BX52" s="326">
        <f t="shared" si="194"/>
        <v>725</v>
      </c>
      <c r="BY52" s="327">
        <f t="shared" si="195"/>
        <v>5400</v>
      </c>
      <c r="BZ52" s="326">
        <f t="shared" si="196"/>
        <v>4500</v>
      </c>
      <c r="CA52" s="327">
        <f t="shared" si="197"/>
        <v>250</v>
      </c>
      <c r="CB52" s="326">
        <f t="shared" si="198"/>
        <v>60</v>
      </c>
      <c r="CC52" s="326">
        <f t="shared" si="199"/>
        <v>96</v>
      </c>
      <c r="CD52" s="326">
        <f t="shared" si="200"/>
        <v>14131</v>
      </c>
      <c r="CE52" s="328">
        <f t="shared" si="201"/>
        <v>0.28261999999999998</v>
      </c>
      <c r="CG52" t="str">
        <f t="shared" si="50"/>
        <v>Science 4</v>
      </c>
      <c r="CH52" s="330">
        <v>1</v>
      </c>
      <c r="CI52" s="331">
        <v>1</v>
      </c>
      <c r="CJ52" s="332">
        <f t="shared" si="202"/>
        <v>1.02</v>
      </c>
      <c r="CK52" s="333">
        <f t="shared" si="203"/>
        <v>51000</v>
      </c>
      <c r="CL52" s="333">
        <f t="shared" si="204"/>
        <v>51000</v>
      </c>
      <c r="CM52" s="333">
        <f t="shared" si="205"/>
        <v>3162</v>
      </c>
      <c r="CN52" s="333">
        <f t="shared" si="206"/>
        <v>739.5</v>
      </c>
      <c r="CO52" s="336">
        <f t="shared" si="207"/>
        <v>5400</v>
      </c>
      <c r="CP52" s="333">
        <f t="shared" si="208"/>
        <v>4590</v>
      </c>
      <c r="CQ52" s="336">
        <f t="shared" si="209"/>
        <v>250</v>
      </c>
      <c r="CR52" s="333">
        <f t="shared" si="210"/>
        <v>60</v>
      </c>
      <c r="CS52" s="333">
        <f t="shared" si="211"/>
        <v>96</v>
      </c>
      <c r="CT52" s="333">
        <f t="shared" si="212"/>
        <v>14297.5</v>
      </c>
      <c r="CU52" s="338">
        <f t="shared" si="213"/>
        <v>0.28034313725490195</v>
      </c>
    </row>
    <row r="53" spans="1:99" ht="14.25" customHeight="1">
      <c r="A53" s="293" t="s">
        <v>191</v>
      </c>
      <c r="B53" s="33" t="s">
        <v>165</v>
      </c>
      <c r="C53" s="33" t="s">
        <v>244</v>
      </c>
      <c r="D53" s="33" t="s">
        <v>80</v>
      </c>
      <c r="E53" s="15" t="s">
        <v>166</v>
      </c>
      <c r="F53" s="294"/>
      <c r="G53" s="51"/>
      <c r="H53" s="295"/>
      <c r="I53" s="97"/>
      <c r="J53" s="99"/>
      <c r="K53" s="99"/>
      <c r="L53" s="99"/>
      <c r="M53" s="263"/>
      <c r="N53" s="99"/>
      <c r="O53" s="99"/>
      <c r="P53" s="99"/>
      <c r="Q53" s="99"/>
      <c r="R53" s="99"/>
      <c r="S53" s="300"/>
      <c r="T53" s="15"/>
      <c r="U53" s="15" t="str">
        <f t="shared" si="0"/>
        <v>Science 5</v>
      </c>
      <c r="V53" s="301"/>
      <c r="W53" s="302"/>
      <c r="X53" s="303"/>
      <c r="Y53" s="304"/>
      <c r="Z53" s="303"/>
      <c r="AA53" s="303"/>
      <c r="AB53" s="303"/>
      <c r="AC53" s="129"/>
      <c r="AD53" s="303"/>
      <c r="AE53" s="129"/>
      <c r="AF53" s="303"/>
      <c r="AG53" s="303"/>
      <c r="AH53" s="303"/>
      <c r="AI53" s="306"/>
      <c r="AJ53" s="15"/>
      <c r="AK53" s="15" t="str">
        <f t="shared" si="11"/>
        <v>Science 5</v>
      </c>
      <c r="AL53" s="307"/>
      <c r="AM53" s="308"/>
      <c r="AN53" s="309"/>
      <c r="AO53" s="310"/>
      <c r="AP53" s="310"/>
      <c r="AQ53" s="310"/>
      <c r="AR53" s="310"/>
      <c r="AS53" s="134"/>
      <c r="AT53" s="310"/>
      <c r="AU53" s="134"/>
      <c r="AV53" s="310"/>
      <c r="AW53" s="310"/>
      <c r="AX53" s="310"/>
      <c r="AY53" s="315"/>
      <c r="BA53" t="str">
        <f t="shared" si="24"/>
        <v>Science 5</v>
      </c>
      <c r="BB53" s="316"/>
      <c r="BC53" s="317"/>
      <c r="BD53" s="318"/>
      <c r="BE53" s="319"/>
      <c r="BF53" s="319"/>
      <c r="BG53" s="319"/>
      <c r="BH53" s="319"/>
      <c r="BI53" s="139"/>
      <c r="BJ53" s="319"/>
      <c r="BK53" s="139"/>
      <c r="BL53" s="319"/>
      <c r="BM53" s="319"/>
      <c r="BN53" s="319"/>
      <c r="BO53" s="322"/>
      <c r="BQ53" t="str">
        <f t="shared" si="37"/>
        <v>Science 5</v>
      </c>
      <c r="BR53" s="323"/>
      <c r="BS53" s="324"/>
      <c r="BT53" s="325"/>
      <c r="BU53" s="326"/>
      <c r="BV53" s="326"/>
      <c r="BW53" s="326"/>
      <c r="BX53" s="326"/>
      <c r="BY53" s="144"/>
      <c r="BZ53" s="326"/>
      <c r="CA53" s="144"/>
      <c r="CB53" s="326"/>
      <c r="CC53" s="326"/>
      <c r="CD53" s="326"/>
      <c r="CE53" s="328"/>
      <c r="CG53" t="str">
        <f t="shared" si="50"/>
        <v>Science 5</v>
      </c>
      <c r="CH53" s="330">
        <v>1</v>
      </c>
      <c r="CI53" s="331">
        <v>1</v>
      </c>
      <c r="CJ53" s="332">
        <f t="shared" si="202"/>
        <v>1.02</v>
      </c>
      <c r="CK53" s="356">
        <v>50000</v>
      </c>
      <c r="CL53" s="333">
        <f t="shared" si="204"/>
        <v>50000</v>
      </c>
      <c r="CM53" s="333">
        <f t="shared" si="205"/>
        <v>3100</v>
      </c>
      <c r="CN53" s="333">
        <f t="shared" si="206"/>
        <v>725</v>
      </c>
      <c r="CO53" s="336">
        <f t="shared" si="207"/>
        <v>5400</v>
      </c>
      <c r="CP53" s="333">
        <f t="shared" si="208"/>
        <v>4500</v>
      </c>
      <c r="CQ53" s="336">
        <f t="shared" si="209"/>
        <v>250</v>
      </c>
      <c r="CR53" s="333">
        <f t="shared" si="210"/>
        <v>60</v>
      </c>
      <c r="CS53" s="333">
        <f t="shared" si="211"/>
        <v>96</v>
      </c>
      <c r="CT53" s="333">
        <f t="shared" si="212"/>
        <v>14131</v>
      </c>
      <c r="CU53" s="338">
        <f t="shared" si="213"/>
        <v>0.28261999999999998</v>
      </c>
    </row>
    <row r="54" spans="1:99" ht="14.25" customHeight="1">
      <c r="A54" s="293" t="s">
        <v>191</v>
      </c>
      <c r="B54" s="33" t="s">
        <v>165</v>
      </c>
      <c r="C54" s="33" t="s">
        <v>245</v>
      </c>
      <c r="D54" s="33" t="s">
        <v>80</v>
      </c>
      <c r="E54" s="15" t="s">
        <v>166</v>
      </c>
      <c r="F54" s="294"/>
      <c r="G54" s="51"/>
      <c r="H54" s="295"/>
      <c r="I54" s="97"/>
      <c r="J54" s="99"/>
      <c r="K54" s="99"/>
      <c r="L54" s="99"/>
      <c r="M54" s="263"/>
      <c r="N54" s="99"/>
      <c r="O54" s="99"/>
      <c r="P54" s="99"/>
      <c r="Q54" s="99"/>
      <c r="R54" s="99"/>
      <c r="S54" s="300"/>
      <c r="T54" s="15"/>
      <c r="U54" s="15" t="str">
        <f t="shared" si="0"/>
        <v>Science 6</v>
      </c>
      <c r="V54" s="301"/>
      <c r="W54" s="302"/>
      <c r="X54" s="303"/>
      <c r="Y54" s="304"/>
      <c r="Z54" s="303"/>
      <c r="AA54" s="303"/>
      <c r="AB54" s="303"/>
      <c r="AC54" s="129"/>
      <c r="AD54" s="303"/>
      <c r="AE54" s="129"/>
      <c r="AF54" s="303"/>
      <c r="AG54" s="303"/>
      <c r="AH54" s="303"/>
      <c r="AI54" s="306"/>
      <c r="AJ54" s="15"/>
      <c r="AK54" s="15" t="str">
        <f t="shared" si="11"/>
        <v>Science 6</v>
      </c>
      <c r="AL54" s="307"/>
      <c r="AM54" s="308"/>
      <c r="AN54" s="309"/>
      <c r="AO54" s="310"/>
      <c r="AP54" s="310"/>
      <c r="AQ54" s="310"/>
      <c r="AR54" s="310"/>
      <c r="AS54" s="134"/>
      <c r="AT54" s="310"/>
      <c r="AU54" s="134"/>
      <c r="AV54" s="310"/>
      <c r="AW54" s="310"/>
      <c r="AX54" s="310"/>
      <c r="AY54" s="315"/>
      <c r="BA54" t="str">
        <f t="shared" si="24"/>
        <v>Science 6</v>
      </c>
      <c r="BB54" s="316"/>
      <c r="BC54" s="317"/>
      <c r="BD54" s="318"/>
      <c r="BE54" s="319"/>
      <c r="BF54" s="319"/>
      <c r="BG54" s="319"/>
      <c r="BH54" s="319"/>
      <c r="BI54" s="139"/>
      <c r="BJ54" s="319"/>
      <c r="BK54" s="139"/>
      <c r="BL54" s="319"/>
      <c r="BM54" s="319"/>
      <c r="BN54" s="319"/>
      <c r="BO54" s="322"/>
      <c r="BQ54" t="str">
        <f t="shared" si="37"/>
        <v>Science 6</v>
      </c>
      <c r="BR54" s="323"/>
      <c r="BS54" s="324"/>
      <c r="BT54" s="325"/>
      <c r="BU54" s="326"/>
      <c r="BV54" s="326"/>
      <c r="BW54" s="326"/>
      <c r="BX54" s="326"/>
      <c r="BY54" s="144"/>
      <c r="BZ54" s="326"/>
      <c r="CA54" s="144"/>
      <c r="CB54" s="326"/>
      <c r="CC54" s="326"/>
      <c r="CD54" s="326"/>
      <c r="CE54" s="328"/>
      <c r="CG54" t="str">
        <f t="shared" si="50"/>
        <v>Science 6</v>
      </c>
      <c r="CH54" s="330"/>
      <c r="CI54" s="331"/>
      <c r="CJ54" s="332"/>
      <c r="CK54" s="333"/>
      <c r="CL54" s="333"/>
      <c r="CM54" s="333"/>
      <c r="CN54" s="333"/>
      <c r="CO54" s="149"/>
      <c r="CP54" s="333"/>
      <c r="CQ54" s="149"/>
      <c r="CR54" s="333"/>
      <c r="CS54" s="333"/>
      <c r="CT54" s="333"/>
      <c r="CU54" s="338"/>
    </row>
    <row r="55" spans="1:99" ht="14.25" customHeight="1">
      <c r="A55" s="293" t="s">
        <v>191</v>
      </c>
      <c r="B55" s="33" t="s">
        <v>165</v>
      </c>
      <c r="C55" s="33" t="s">
        <v>246</v>
      </c>
      <c r="D55" s="33" t="s">
        <v>80</v>
      </c>
      <c r="E55" s="15" t="s">
        <v>166</v>
      </c>
      <c r="F55" s="294"/>
      <c r="G55" s="51"/>
      <c r="H55" s="295"/>
      <c r="I55" s="97"/>
      <c r="J55" s="99"/>
      <c r="K55" s="99"/>
      <c r="L55" s="99"/>
      <c r="M55" s="263"/>
      <c r="N55" s="99"/>
      <c r="O55" s="99"/>
      <c r="P55" s="99"/>
      <c r="Q55" s="99"/>
      <c r="R55" s="99"/>
      <c r="S55" s="300"/>
      <c r="T55" s="15"/>
      <c r="U55" s="15" t="str">
        <f t="shared" si="0"/>
        <v>Social Studies 1</v>
      </c>
      <c r="V55" s="301">
        <v>1</v>
      </c>
      <c r="W55" s="302">
        <v>1</v>
      </c>
      <c r="X55" s="303"/>
      <c r="Y55" s="304">
        <v>50000</v>
      </c>
      <c r="Z55" s="303">
        <f t="shared" ref="Z55:Z56" si="214">V55*W55*Y55</f>
        <v>50000</v>
      </c>
      <c r="AA55" s="303">
        <f t="shared" ref="AA55:AA56" si="215">Z55*AA$10</f>
        <v>3100</v>
      </c>
      <c r="AB55" s="303">
        <f t="shared" ref="AB55:AB56" si="216">Z55*AB$10</f>
        <v>725</v>
      </c>
      <c r="AC55" s="305">
        <f t="shared" ref="AC55:AC56" si="217">V55*W55*AC$10</f>
        <v>5400</v>
      </c>
      <c r="AD55" s="303">
        <f t="shared" ref="AD55:AD56" si="218">Z55*AD$10</f>
        <v>4500</v>
      </c>
      <c r="AE55" s="305">
        <f t="shared" ref="AE55:AE56" si="219">(V55*W55)*AE$10</f>
        <v>250</v>
      </c>
      <c r="AF55" s="303">
        <f t="shared" ref="AF55:AF56" si="220">(V55*W55)*AF$10</f>
        <v>60</v>
      </c>
      <c r="AG55" s="303">
        <f t="shared" ref="AG55:AG56" si="221">(V55*W55)*AG$10</f>
        <v>96</v>
      </c>
      <c r="AH55" s="303">
        <f t="shared" ref="AH55:AH56" si="222">SUM(AA55:AG55)</f>
        <v>14131</v>
      </c>
      <c r="AI55" s="306">
        <f t="shared" ref="AI55:AI56" si="223">AH55/Z55</f>
        <v>0.28261999999999998</v>
      </c>
      <c r="AJ55" s="15"/>
      <c r="AK55" s="15" t="str">
        <f t="shared" si="11"/>
        <v>Social Studies 1</v>
      </c>
      <c r="AL55" s="307">
        <v>1</v>
      </c>
      <c r="AM55" s="308">
        <v>1</v>
      </c>
      <c r="AN55" s="309">
        <f t="shared" ref="AN55:AN57" si="224">$AN$10</f>
        <v>1.02</v>
      </c>
      <c r="AO55" s="310">
        <f t="shared" ref="AO55:AO56" si="225">Y55*AN55</f>
        <v>51000</v>
      </c>
      <c r="AP55" s="310">
        <f t="shared" ref="AP55:AP57" si="226">AL55*AM55*AO55</f>
        <v>51000</v>
      </c>
      <c r="AQ55" s="310">
        <f t="shared" ref="AQ55:AQ57" si="227">AP55*AQ$10</f>
        <v>3162</v>
      </c>
      <c r="AR55" s="310">
        <f t="shared" ref="AR55:AR57" si="228">AP55*AR$10</f>
        <v>739.5</v>
      </c>
      <c r="AS55" s="311">
        <f t="shared" ref="AS55:AS57" si="229">AL55*AM55*AS$10</f>
        <v>5400</v>
      </c>
      <c r="AT55" s="310">
        <f t="shared" ref="AT55:AT57" si="230">AP55*AT$10</f>
        <v>4590</v>
      </c>
      <c r="AU55" s="311">
        <f t="shared" ref="AU55:AU57" si="231">(AL55*AM55)*AU$10</f>
        <v>250</v>
      </c>
      <c r="AV55" s="310">
        <f t="shared" ref="AV55:AV57" si="232">(AL55*AM55)*AV$10</f>
        <v>60</v>
      </c>
      <c r="AW55" s="310">
        <f t="shared" ref="AW55:AW57" si="233">(AL55*AM55)*AW$10</f>
        <v>96</v>
      </c>
      <c r="AX55" s="310">
        <f t="shared" ref="AX55:AX57" si="234">SUM(AQ55:AW55)</f>
        <v>14297.5</v>
      </c>
      <c r="AY55" s="315">
        <f t="shared" ref="AY55:AY57" si="235">AX55/AP55</f>
        <v>0.28034313725490195</v>
      </c>
      <c r="BA55" t="str">
        <f t="shared" si="24"/>
        <v>Social Studies 1</v>
      </c>
      <c r="BB55" s="316">
        <v>1</v>
      </c>
      <c r="BC55" s="317">
        <v>1</v>
      </c>
      <c r="BD55" s="318">
        <f t="shared" ref="BD55:BD57" si="236">$BD$10</f>
        <v>1.02</v>
      </c>
      <c r="BE55" s="319">
        <f t="shared" ref="BE55:BE57" si="237">AO55*BD55</f>
        <v>52020</v>
      </c>
      <c r="BF55" s="319">
        <f t="shared" ref="BF55:BF57" si="238">BB55*BC55*BE55</f>
        <v>52020</v>
      </c>
      <c r="BG55" s="319">
        <f t="shared" ref="BG55:BG57" si="239">BF55*BG$10</f>
        <v>3225.24</v>
      </c>
      <c r="BH55" s="319">
        <f t="shared" ref="BH55:BH57" si="240">BF55*BH$10</f>
        <v>754.29000000000008</v>
      </c>
      <c r="BI55" s="321">
        <f t="shared" ref="BI55:BI57" si="241">BB55*BC55*BI$10</f>
        <v>5400</v>
      </c>
      <c r="BJ55" s="319">
        <f t="shared" ref="BJ55:BJ57" si="242">BF55*BJ$10</f>
        <v>4681.8</v>
      </c>
      <c r="BK55" s="321">
        <f t="shared" ref="BK55:BK57" si="243">(BB55*BC55)*BK$10</f>
        <v>250</v>
      </c>
      <c r="BL55" s="319">
        <f t="shared" ref="BL55:BL57" si="244">(BB55*BC55)*BL$10</f>
        <v>60</v>
      </c>
      <c r="BM55" s="319">
        <f t="shared" ref="BM55:BM57" si="245">(BB55*BC55)*BM$10</f>
        <v>96</v>
      </c>
      <c r="BN55" s="319">
        <f t="shared" ref="BN55:BN57" si="246">SUM(BG55:BM55)</f>
        <v>14467.329999999998</v>
      </c>
      <c r="BO55" s="322">
        <f t="shared" ref="BO55:BO57" si="247">BN55/BF55</f>
        <v>0.27811091887735484</v>
      </c>
      <c r="BQ55" t="str">
        <f t="shared" si="37"/>
        <v>Social Studies 1</v>
      </c>
      <c r="BR55" s="323">
        <v>1</v>
      </c>
      <c r="BS55" s="324">
        <v>1</v>
      </c>
      <c r="BT55" s="325">
        <f t="shared" ref="BT55:BT58" si="248">$BT$10</f>
        <v>1.02</v>
      </c>
      <c r="BU55" s="326">
        <f t="shared" ref="BU55:BU57" si="249">BE55*BT55</f>
        <v>53060.4</v>
      </c>
      <c r="BV55" s="326">
        <f t="shared" ref="BV55:BV58" si="250">BR55*BS55*BU55</f>
        <v>53060.4</v>
      </c>
      <c r="BW55" s="326">
        <f t="shared" ref="BW55:BW58" si="251">BV55*BW$10</f>
        <v>3289.7447999999999</v>
      </c>
      <c r="BX55" s="326">
        <f t="shared" ref="BX55:BX58" si="252">BV55*BX$10</f>
        <v>769.37580000000003</v>
      </c>
      <c r="BY55" s="327">
        <f t="shared" ref="BY55:BY58" si="253">BR55*BS55*BY$10</f>
        <v>5400</v>
      </c>
      <c r="BZ55" s="326">
        <f t="shared" ref="BZ55:BZ58" si="254">BV55*BZ$10</f>
        <v>4775.4359999999997</v>
      </c>
      <c r="CA55" s="327">
        <f t="shared" ref="CA55:CA58" si="255">(BR55*BS55)*CA$10</f>
        <v>250</v>
      </c>
      <c r="CB55" s="326">
        <f t="shared" ref="CB55:CB58" si="256">(BR55*BS55)*CB$10</f>
        <v>60</v>
      </c>
      <c r="CC55" s="326">
        <f t="shared" ref="CC55:CC58" si="257">(BR55*BS55)*CC$10</f>
        <v>96</v>
      </c>
      <c r="CD55" s="326">
        <f t="shared" ref="CD55:CD58" si="258">SUM(BW55:CC55)</f>
        <v>14640.5566</v>
      </c>
      <c r="CE55" s="328">
        <f t="shared" ref="CE55:CE58" si="259">CD55/BV55</f>
        <v>0.2759224694876028</v>
      </c>
      <c r="CG55" t="str">
        <f t="shared" si="50"/>
        <v>Social Studies 1</v>
      </c>
      <c r="CH55" s="330">
        <v>1</v>
      </c>
      <c r="CI55" s="331">
        <v>1</v>
      </c>
      <c r="CJ55" s="332">
        <f t="shared" ref="CJ55:CJ59" si="260">$CJ$10</f>
        <v>1.02</v>
      </c>
      <c r="CK55" s="333">
        <f t="shared" ref="CK55:CK58" si="261">BU55*CJ55</f>
        <v>54121.608</v>
      </c>
      <c r="CL55" s="333">
        <f t="shared" ref="CL55:CL59" si="262">CH55*CI55*CK55</f>
        <v>54121.608</v>
      </c>
      <c r="CM55" s="333">
        <f t="shared" ref="CM55:CM59" si="263">CL55*CM$10</f>
        <v>3355.5396959999998</v>
      </c>
      <c r="CN55" s="333">
        <f t="shared" ref="CN55:CN59" si="264">CL55*CN$10</f>
        <v>784.76331600000003</v>
      </c>
      <c r="CO55" s="336">
        <f t="shared" ref="CO55:CO59" si="265">CH55*CI55*CO$10</f>
        <v>5400</v>
      </c>
      <c r="CP55" s="333">
        <f t="shared" ref="CP55:CP59" si="266">CL55*CP$10</f>
        <v>4870.9447199999995</v>
      </c>
      <c r="CQ55" s="336">
        <f t="shared" ref="CQ55:CQ59" si="267">(CH55*CI55)*CQ$10</f>
        <v>250</v>
      </c>
      <c r="CR55" s="333">
        <f t="shared" ref="CR55:CR59" si="268">(CH55*CI55)*CR$10</f>
        <v>60</v>
      </c>
      <c r="CS55" s="333">
        <f t="shared" ref="CS55:CS59" si="269">(CH55*CI55)*CS$10</f>
        <v>96</v>
      </c>
      <c r="CT55" s="333">
        <f t="shared" ref="CT55:CT59" si="270">SUM(CM55:CS55)</f>
        <v>14817.247732</v>
      </c>
      <c r="CU55" s="338">
        <f t="shared" ref="CU55:CU59" si="271">CT55/CL55</f>
        <v>0.27377693087019883</v>
      </c>
    </row>
    <row r="56" spans="1:99" ht="14.25" customHeight="1">
      <c r="A56" s="293" t="s">
        <v>191</v>
      </c>
      <c r="B56" s="33" t="s">
        <v>165</v>
      </c>
      <c r="C56" s="33" t="s">
        <v>247</v>
      </c>
      <c r="D56" s="33" t="s">
        <v>80</v>
      </c>
      <c r="E56" s="15" t="s">
        <v>166</v>
      </c>
      <c r="F56" s="294"/>
      <c r="G56" s="51"/>
      <c r="H56" s="295"/>
      <c r="I56" s="97"/>
      <c r="J56" s="99"/>
      <c r="K56" s="99"/>
      <c r="L56" s="99"/>
      <c r="M56" s="263"/>
      <c r="N56" s="99"/>
      <c r="O56" s="99"/>
      <c r="P56" s="99"/>
      <c r="Q56" s="99"/>
      <c r="R56" s="99"/>
      <c r="S56" s="300"/>
      <c r="T56" s="15"/>
      <c r="U56" s="15" t="str">
        <f t="shared" si="0"/>
        <v>Social Studies 2</v>
      </c>
      <c r="V56" s="301">
        <v>1</v>
      </c>
      <c r="W56" s="302">
        <v>1</v>
      </c>
      <c r="X56" s="303"/>
      <c r="Y56" s="304">
        <v>50000</v>
      </c>
      <c r="Z56" s="303">
        <f t="shared" si="214"/>
        <v>50000</v>
      </c>
      <c r="AA56" s="303">
        <f t="shared" si="215"/>
        <v>3100</v>
      </c>
      <c r="AB56" s="303">
        <f t="shared" si="216"/>
        <v>725</v>
      </c>
      <c r="AC56" s="305">
        <f t="shared" si="217"/>
        <v>5400</v>
      </c>
      <c r="AD56" s="303">
        <f t="shared" si="218"/>
        <v>4500</v>
      </c>
      <c r="AE56" s="305">
        <f t="shared" si="219"/>
        <v>250</v>
      </c>
      <c r="AF56" s="303">
        <f t="shared" si="220"/>
        <v>60</v>
      </c>
      <c r="AG56" s="303">
        <f t="shared" si="221"/>
        <v>96</v>
      </c>
      <c r="AH56" s="303">
        <f t="shared" si="222"/>
        <v>14131</v>
      </c>
      <c r="AI56" s="306">
        <f t="shared" si="223"/>
        <v>0.28261999999999998</v>
      </c>
      <c r="AJ56" s="15"/>
      <c r="AK56" s="15" t="str">
        <f t="shared" si="11"/>
        <v>Social Studies 2</v>
      </c>
      <c r="AL56" s="307">
        <v>1</v>
      </c>
      <c r="AM56" s="308">
        <v>1</v>
      </c>
      <c r="AN56" s="309">
        <f t="shared" si="224"/>
        <v>1.02</v>
      </c>
      <c r="AO56" s="310">
        <f t="shared" si="225"/>
        <v>51000</v>
      </c>
      <c r="AP56" s="310">
        <f t="shared" si="226"/>
        <v>51000</v>
      </c>
      <c r="AQ56" s="310">
        <f t="shared" si="227"/>
        <v>3162</v>
      </c>
      <c r="AR56" s="310">
        <f t="shared" si="228"/>
        <v>739.5</v>
      </c>
      <c r="AS56" s="311">
        <f t="shared" si="229"/>
        <v>5400</v>
      </c>
      <c r="AT56" s="310">
        <f t="shared" si="230"/>
        <v>4590</v>
      </c>
      <c r="AU56" s="311">
        <f t="shared" si="231"/>
        <v>250</v>
      </c>
      <c r="AV56" s="310">
        <f t="shared" si="232"/>
        <v>60</v>
      </c>
      <c r="AW56" s="310">
        <f t="shared" si="233"/>
        <v>96</v>
      </c>
      <c r="AX56" s="310">
        <f t="shared" si="234"/>
        <v>14297.5</v>
      </c>
      <c r="AY56" s="315">
        <f t="shared" si="235"/>
        <v>0.28034313725490195</v>
      </c>
      <c r="BA56" t="str">
        <f t="shared" si="24"/>
        <v>Social Studies 2</v>
      </c>
      <c r="BB56" s="316">
        <v>1</v>
      </c>
      <c r="BC56" s="317">
        <v>1</v>
      </c>
      <c r="BD56" s="318">
        <f t="shared" si="236"/>
        <v>1.02</v>
      </c>
      <c r="BE56" s="319">
        <f t="shared" si="237"/>
        <v>52020</v>
      </c>
      <c r="BF56" s="319">
        <f t="shared" si="238"/>
        <v>52020</v>
      </c>
      <c r="BG56" s="319">
        <f t="shared" si="239"/>
        <v>3225.24</v>
      </c>
      <c r="BH56" s="319">
        <f t="shared" si="240"/>
        <v>754.29000000000008</v>
      </c>
      <c r="BI56" s="321">
        <f t="shared" si="241"/>
        <v>5400</v>
      </c>
      <c r="BJ56" s="319">
        <f t="shared" si="242"/>
        <v>4681.8</v>
      </c>
      <c r="BK56" s="321">
        <f t="shared" si="243"/>
        <v>250</v>
      </c>
      <c r="BL56" s="319">
        <f t="shared" si="244"/>
        <v>60</v>
      </c>
      <c r="BM56" s="319">
        <f t="shared" si="245"/>
        <v>96</v>
      </c>
      <c r="BN56" s="319">
        <f t="shared" si="246"/>
        <v>14467.329999999998</v>
      </c>
      <c r="BO56" s="322">
        <f t="shared" si="247"/>
        <v>0.27811091887735484</v>
      </c>
      <c r="BQ56" t="str">
        <f t="shared" si="37"/>
        <v>Social Studies 2</v>
      </c>
      <c r="BR56" s="323">
        <v>1</v>
      </c>
      <c r="BS56" s="324">
        <v>1</v>
      </c>
      <c r="BT56" s="325">
        <f t="shared" si="248"/>
        <v>1.02</v>
      </c>
      <c r="BU56" s="326">
        <f t="shared" si="249"/>
        <v>53060.4</v>
      </c>
      <c r="BV56" s="326">
        <f t="shared" si="250"/>
        <v>53060.4</v>
      </c>
      <c r="BW56" s="326">
        <f t="shared" si="251"/>
        <v>3289.7447999999999</v>
      </c>
      <c r="BX56" s="326">
        <f t="shared" si="252"/>
        <v>769.37580000000003</v>
      </c>
      <c r="BY56" s="327">
        <f t="shared" si="253"/>
        <v>5400</v>
      </c>
      <c r="BZ56" s="326">
        <f t="shared" si="254"/>
        <v>4775.4359999999997</v>
      </c>
      <c r="CA56" s="327">
        <f t="shared" si="255"/>
        <v>250</v>
      </c>
      <c r="CB56" s="326">
        <f t="shared" si="256"/>
        <v>60</v>
      </c>
      <c r="CC56" s="326">
        <f t="shared" si="257"/>
        <v>96</v>
      </c>
      <c r="CD56" s="326">
        <f t="shared" si="258"/>
        <v>14640.5566</v>
      </c>
      <c r="CE56" s="328">
        <f t="shared" si="259"/>
        <v>0.2759224694876028</v>
      </c>
      <c r="CG56" t="str">
        <f t="shared" si="50"/>
        <v>Social Studies 2</v>
      </c>
      <c r="CH56" s="330">
        <v>1</v>
      </c>
      <c r="CI56" s="331">
        <v>1</v>
      </c>
      <c r="CJ56" s="332">
        <f t="shared" si="260"/>
        <v>1.02</v>
      </c>
      <c r="CK56" s="333">
        <f t="shared" si="261"/>
        <v>54121.608</v>
      </c>
      <c r="CL56" s="333">
        <f t="shared" si="262"/>
        <v>54121.608</v>
      </c>
      <c r="CM56" s="333">
        <f t="shared" si="263"/>
        <v>3355.5396959999998</v>
      </c>
      <c r="CN56" s="333">
        <f t="shared" si="264"/>
        <v>784.76331600000003</v>
      </c>
      <c r="CO56" s="336">
        <f t="shared" si="265"/>
        <v>5400</v>
      </c>
      <c r="CP56" s="333">
        <f t="shared" si="266"/>
        <v>4870.9447199999995</v>
      </c>
      <c r="CQ56" s="336">
        <f t="shared" si="267"/>
        <v>250</v>
      </c>
      <c r="CR56" s="333">
        <f t="shared" si="268"/>
        <v>60</v>
      </c>
      <c r="CS56" s="333">
        <f t="shared" si="269"/>
        <v>96</v>
      </c>
      <c r="CT56" s="333">
        <f t="shared" si="270"/>
        <v>14817.247732</v>
      </c>
      <c r="CU56" s="338">
        <f t="shared" si="271"/>
        <v>0.27377693087019883</v>
      </c>
    </row>
    <row r="57" spans="1:99" ht="14.25" customHeight="1">
      <c r="A57" s="293" t="s">
        <v>191</v>
      </c>
      <c r="B57" s="33" t="s">
        <v>165</v>
      </c>
      <c r="C57" s="33" t="s">
        <v>248</v>
      </c>
      <c r="D57" s="33" t="s">
        <v>80</v>
      </c>
      <c r="E57" s="15" t="s">
        <v>166</v>
      </c>
      <c r="F57" s="294"/>
      <c r="G57" s="51"/>
      <c r="H57" s="295"/>
      <c r="I57" s="97"/>
      <c r="J57" s="99"/>
      <c r="K57" s="99"/>
      <c r="L57" s="99"/>
      <c r="M57" s="263"/>
      <c r="N57" s="99"/>
      <c r="O57" s="99"/>
      <c r="P57" s="99"/>
      <c r="Q57" s="99"/>
      <c r="R57" s="99"/>
      <c r="S57" s="300"/>
      <c r="T57" s="15"/>
      <c r="U57" s="15" t="str">
        <f t="shared" si="0"/>
        <v>Social Studies 3</v>
      </c>
      <c r="V57" s="301"/>
      <c r="W57" s="302"/>
      <c r="X57" s="303"/>
      <c r="Y57" s="304"/>
      <c r="Z57" s="303"/>
      <c r="AA57" s="303"/>
      <c r="AB57" s="303"/>
      <c r="AC57" s="129"/>
      <c r="AD57" s="303"/>
      <c r="AE57" s="129"/>
      <c r="AF57" s="303"/>
      <c r="AG57" s="303"/>
      <c r="AH57" s="303"/>
      <c r="AI57" s="306"/>
      <c r="AJ57" s="15"/>
      <c r="AK57" s="15" t="str">
        <f t="shared" si="11"/>
        <v>Social Studies 3</v>
      </c>
      <c r="AL57" s="307">
        <v>1</v>
      </c>
      <c r="AM57" s="308">
        <v>1</v>
      </c>
      <c r="AN57" s="309">
        <f t="shared" si="224"/>
        <v>1.02</v>
      </c>
      <c r="AO57" s="354">
        <v>50000</v>
      </c>
      <c r="AP57" s="310">
        <f t="shared" si="226"/>
        <v>50000</v>
      </c>
      <c r="AQ57" s="310">
        <f t="shared" si="227"/>
        <v>3100</v>
      </c>
      <c r="AR57" s="310">
        <f t="shared" si="228"/>
        <v>725</v>
      </c>
      <c r="AS57" s="311">
        <f t="shared" si="229"/>
        <v>5400</v>
      </c>
      <c r="AT57" s="310">
        <f t="shared" si="230"/>
        <v>4500</v>
      </c>
      <c r="AU57" s="311">
        <f t="shared" si="231"/>
        <v>250</v>
      </c>
      <c r="AV57" s="310">
        <f t="shared" si="232"/>
        <v>60</v>
      </c>
      <c r="AW57" s="310">
        <f t="shared" si="233"/>
        <v>96</v>
      </c>
      <c r="AX57" s="310">
        <f t="shared" si="234"/>
        <v>14131</v>
      </c>
      <c r="AY57" s="315">
        <f t="shared" si="235"/>
        <v>0.28261999999999998</v>
      </c>
      <c r="BA57" t="str">
        <f t="shared" si="24"/>
        <v>Social Studies 3</v>
      </c>
      <c r="BB57" s="316">
        <v>1</v>
      </c>
      <c r="BC57" s="317">
        <v>1</v>
      </c>
      <c r="BD57" s="318">
        <f t="shared" si="236"/>
        <v>1.02</v>
      </c>
      <c r="BE57" s="319">
        <f t="shared" si="237"/>
        <v>51000</v>
      </c>
      <c r="BF57" s="319">
        <f t="shared" si="238"/>
        <v>51000</v>
      </c>
      <c r="BG57" s="319">
        <f t="shared" si="239"/>
        <v>3162</v>
      </c>
      <c r="BH57" s="319">
        <f t="shared" si="240"/>
        <v>739.5</v>
      </c>
      <c r="BI57" s="321">
        <f t="shared" si="241"/>
        <v>5400</v>
      </c>
      <c r="BJ57" s="319">
        <f t="shared" si="242"/>
        <v>4590</v>
      </c>
      <c r="BK57" s="321">
        <f t="shared" si="243"/>
        <v>250</v>
      </c>
      <c r="BL57" s="319">
        <f t="shared" si="244"/>
        <v>60</v>
      </c>
      <c r="BM57" s="319">
        <f t="shared" si="245"/>
        <v>96</v>
      </c>
      <c r="BN57" s="319">
        <f t="shared" si="246"/>
        <v>14297.5</v>
      </c>
      <c r="BO57" s="322">
        <f t="shared" si="247"/>
        <v>0.28034313725490195</v>
      </c>
      <c r="BQ57" t="str">
        <f t="shared" si="37"/>
        <v>Social Studies 3</v>
      </c>
      <c r="BR57" s="323">
        <v>1</v>
      </c>
      <c r="BS57" s="324">
        <v>1</v>
      </c>
      <c r="BT57" s="325">
        <f t="shared" si="248"/>
        <v>1.02</v>
      </c>
      <c r="BU57" s="326">
        <f t="shared" si="249"/>
        <v>52020</v>
      </c>
      <c r="BV57" s="326">
        <f t="shared" si="250"/>
        <v>52020</v>
      </c>
      <c r="BW57" s="326">
        <f t="shared" si="251"/>
        <v>3225.24</v>
      </c>
      <c r="BX57" s="326">
        <f t="shared" si="252"/>
        <v>754.29000000000008</v>
      </c>
      <c r="BY57" s="327">
        <f t="shared" si="253"/>
        <v>5400</v>
      </c>
      <c r="BZ57" s="326">
        <f t="shared" si="254"/>
        <v>4681.8</v>
      </c>
      <c r="CA57" s="327">
        <f t="shared" si="255"/>
        <v>250</v>
      </c>
      <c r="CB57" s="326">
        <f t="shared" si="256"/>
        <v>60</v>
      </c>
      <c r="CC57" s="326">
        <f t="shared" si="257"/>
        <v>96</v>
      </c>
      <c r="CD57" s="326">
        <f t="shared" si="258"/>
        <v>14467.329999999998</v>
      </c>
      <c r="CE57" s="328">
        <f t="shared" si="259"/>
        <v>0.27811091887735484</v>
      </c>
      <c r="CG57" t="str">
        <f t="shared" si="50"/>
        <v>Social Studies 3</v>
      </c>
      <c r="CH57" s="330">
        <v>1</v>
      </c>
      <c r="CI57" s="331">
        <v>1</v>
      </c>
      <c r="CJ57" s="332">
        <f t="shared" si="260"/>
        <v>1.02</v>
      </c>
      <c r="CK57" s="333">
        <f t="shared" si="261"/>
        <v>53060.4</v>
      </c>
      <c r="CL57" s="333">
        <f t="shared" si="262"/>
        <v>53060.4</v>
      </c>
      <c r="CM57" s="333">
        <f t="shared" si="263"/>
        <v>3289.7447999999999</v>
      </c>
      <c r="CN57" s="333">
        <f t="shared" si="264"/>
        <v>769.37580000000003</v>
      </c>
      <c r="CO57" s="336">
        <f t="shared" si="265"/>
        <v>5400</v>
      </c>
      <c r="CP57" s="333">
        <f t="shared" si="266"/>
        <v>4775.4359999999997</v>
      </c>
      <c r="CQ57" s="336">
        <f t="shared" si="267"/>
        <v>250</v>
      </c>
      <c r="CR57" s="333">
        <f t="shared" si="268"/>
        <v>60</v>
      </c>
      <c r="CS57" s="333">
        <f t="shared" si="269"/>
        <v>96</v>
      </c>
      <c r="CT57" s="333">
        <f t="shared" si="270"/>
        <v>14640.5566</v>
      </c>
      <c r="CU57" s="338">
        <f t="shared" si="271"/>
        <v>0.2759224694876028</v>
      </c>
    </row>
    <row r="58" spans="1:99" ht="14.25" customHeight="1">
      <c r="A58" s="293" t="s">
        <v>191</v>
      </c>
      <c r="B58" s="33" t="s">
        <v>165</v>
      </c>
      <c r="C58" s="33" t="s">
        <v>249</v>
      </c>
      <c r="D58" s="33" t="s">
        <v>80</v>
      </c>
      <c r="E58" s="15" t="s">
        <v>166</v>
      </c>
      <c r="F58" s="294"/>
      <c r="G58" s="51"/>
      <c r="H58" s="295"/>
      <c r="I58" s="97"/>
      <c r="J58" s="99"/>
      <c r="K58" s="99"/>
      <c r="L58" s="99"/>
      <c r="M58" s="263"/>
      <c r="N58" s="99"/>
      <c r="O58" s="99"/>
      <c r="P58" s="99"/>
      <c r="Q58" s="99"/>
      <c r="R58" s="99"/>
      <c r="S58" s="300"/>
      <c r="T58" s="15"/>
      <c r="U58" s="15" t="str">
        <f t="shared" si="0"/>
        <v>Social Studies 4</v>
      </c>
      <c r="V58" s="301"/>
      <c r="W58" s="302"/>
      <c r="X58" s="303"/>
      <c r="Y58" s="304"/>
      <c r="Z58" s="303"/>
      <c r="AA58" s="303"/>
      <c r="AB58" s="303"/>
      <c r="AC58" s="129"/>
      <c r="AD58" s="303"/>
      <c r="AE58" s="129"/>
      <c r="AF58" s="303"/>
      <c r="AG58" s="303"/>
      <c r="AH58" s="303"/>
      <c r="AI58" s="306"/>
      <c r="AJ58" s="15"/>
      <c r="AK58" s="15" t="str">
        <f t="shared" si="11"/>
        <v>Social Studies 4</v>
      </c>
      <c r="AL58" s="307"/>
      <c r="AM58" s="308"/>
      <c r="AN58" s="309"/>
      <c r="AO58" s="310"/>
      <c r="AP58" s="310"/>
      <c r="AQ58" s="310"/>
      <c r="AR58" s="310"/>
      <c r="AS58" s="134"/>
      <c r="AT58" s="310"/>
      <c r="AU58" s="134"/>
      <c r="AV58" s="310"/>
      <c r="AW58" s="310"/>
      <c r="AX58" s="310"/>
      <c r="AY58" s="315"/>
      <c r="BA58" t="str">
        <f t="shared" si="24"/>
        <v>Social Studies 4</v>
      </c>
      <c r="BB58" s="316"/>
      <c r="BC58" s="317"/>
      <c r="BD58" s="318"/>
      <c r="BE58" s="319"/>
      <c r="BF58" s="319"/>
      <c r="BG58" s="319"/>
      <c r="BH58" s="319"/>
      <c r="BI58" s="139"/>
      <c r="BJ58" s="319"/>
      <c r="BK58" s="139"/>
      <c r="BL58" s="319"/>
      <c r="BM58" s="319"/>
      <c r="BN58" s="319"/>
      <c r="BO58" s="322"/>
      <c r="BQ58" t="str">
        <f t="shared" si="37"/>
        <v>Social Studies 4</v>
      </c>
      <c r="BR58" s="323">
        <v>1</v>
      </c>
      <c r="BS58" s="324">
        <v>1</v>
      </c>
      <c r="BT58" s="325">
        <f t="shared" si="248"/>
        <v>1.02</v>
      </c>
      <c r="BU58" s="349">
        <v>50000</v>
      </c>
      <c r="BV58" s="326">
        <f t="shared" si="250"/>
        <v>50000</v>
      </c>
      <c r="BW58" s="326">
        <f t="shared" si="251"/>
        <v>3100</v>
      </c>
      <c r="BX58" s="326">
        <f t="shared" si="252"/>
        <v>725</v>
      </c>
      <c r="BY58" s="327">
        <f t="shared" si="253"/>
        <v>5400</v>
      </c>
      <c r="BZ58" s="326">
        <f t="shared" si="254"/>
        <v>4500</v>
      </c>
      <c r="CA58" s="327">
        <f t="shared" si="255"/>
        <v>250</v>
      </c>
      <c r="CB58" s="326">
        <f t="shared" si="256"/>
        <v>60</v>
      </c>
      <c r="CC58" s="326">
        <f t="shared" si="257"/>
        <v>96</v>
      </c>
      <c r="CD58" s="326">
        <f t="shared" si="258"/>
        <v>14131</v>
      </c>
      <c r="CE58" s="328">
        <f t="shared" si="259"/>
        <v>0.28261999999999998</v>
      </c>
      <c r="CG58" t="str">
        <f t="shared" si="50"/>
        <v>Social Studies 4</v>
      </c>
      <c r="CH58" s="330">
        <v>1</v>
      </c>
      <c r="CI58" s="331">
        <v>1</v>
      </c>
      <c r="CJ58" s="332">
        <f t="shared" si="260"/>
        <v>1.02</v>
      </c>
      <c r="CK58" s="333">
        <f t="shared" si="261"/>
        <v>51000</v>
      </c>
      <c r="CL58" s="333">
        <f t="shared" si="262"/>
        <v>51000</v>
      </c>
      <c r="CM58" s="333">
        <f t="shared" si="263"/>
        <v>3162</v>
      </c>
      <c r="CN58" s="333">
        <f t="shared" si="264"/>
        <v>739.5</v>
      </c>
      <c r="CO58" s="336">
        <f t="shared" si="265"/>
        <v>5400</v>
      </c>
      <c r="CP58" s="333">
        <f t="shared" si="266"/>
        <v>4590</v>
      </c>
      <c r="CQ58" s="336">
        <f t="shared" si="267"/>
        <v>250</v>
      </c>
      <c r="CR58" s="333">
        <f t="shared" si="268"/>
        <v>60</v>
      </c>
      <c r="CS58" s="333">
        <f t="shared" si="269"/>
        <v>96</v>
      </c>
      <c r="CT58" s="333">
        <f t="shared" si="270"/>
        <v>14297.5</v>
      </c>
      <c r="CU58" s="338">
        <f t="shared" si="271"/>
        <v>0.28034313725490195</v>
      </c>
    </row>
    <row r="59" spans="1:99" ht="14.25" customHeight="1">
      <c r="A59" s="293" t="s">
        <v>191</v>
      </c>
      <c r="B59" s="33" t="s">
        <v>165</v>
      </c>
      <c r="C59" s="33" t="s">
        <v>250</v>
      </c>
      <c r="D59" s="33" t="s">
        <v>80</v>
      </c>
      <c r="E59" s="15" t="s">
        <v>166</v>
      </c>
      <c r="F59" s="294"/>
      <c r="G59" s="51"/>
      <c r="H59" s="295"/>
      <c r="I59" s="97"/>
      <c r="J59" s="99"/>
      <c r="K59" s="99"/>
      <c r="L59" s="99"/>
      <c r="M59" s="263"/>
      <c r="N59" s="99"/>
      <c r="O59" s="99"/>
      <c r="P59" s="99"/>
      <c r="Q59" s="99"/>
      <c r="R59" s="99"/>
      <c r="S59" s="300"/>
      <c r="T59" s="15"/>
      <c r="U59" s="15" t="str">
        <f t="shared" si="0"/>
        <v>Social Studies 5</v>
      </c>
      <c r="V59" s="301"/>
      <c r="W59" s="302"/>
      <c r="X59" s="303"/>
      <c r="Y59" s="304"/>
      <c r="Z59" s="303"/>
      <c r="AA59" s="303"/>
      <c r="AB59" s="303"/>
      <c r="AC59" s="129"/>
      <c r="AD59" s="303"/>
      <c r="AE59" s="129"/>
      <c r="AF59" s="303"/>
      <c r="AG59" s="303"/>
      <c r="AH59" s="303"/>
      <c r="AI59" s="306"/>
      <c r="AJ59" s="15"/>
      <c r="AK59" s="15" t="str">
        <f t="shared" si="11"/>
        <v>Social Studies 5</v>
      </c>
      <c r="AL59" s="307"/>
      <c r="AM59" s="308"/>
      <c r="AN59" s="309"/>
      <c r="AO59" s="310"/>
      <c r="AP59" s="310"/>
      <c r="AQ59" s="310"/>
      <c r="AR59" s="310"/>
      <c r="AS59" s="134"/>
      <c r="AT59" s="310"/>
      <c r="AU59" s="134"/>
      <c r="AV59" s="310"/>
      <c r="AW59" s="310"/>
      <c r="AX59" s="310"/>
      <c r="AY59" s="315"/>
      <c r="BA59" t="str">
        <f t="shared" si="24"/>
        <v>Social Studies 5</v>
      </c>
      <c r="BB59" s="316"/>
      <c r="BC59" s="317"/>
      <c r="BD59" s="318"/>
      <c r="BE59" s="319"/>
      <c r="BF59" s="319"/>
      <c r="BG59" s="319"/>
      <c r="BH59" s="319"/>
      <c r="BI59" s="139"/>
      <c r="BJ59" s="319"/>
      <c r="BK59" s="139"/>
      <c r="BL59" s="319"/>
      <c r="BM59" s="319"/>
      <c r="BN59" s="319"/>
      <c r="BO59" s="322"/>
      <c r="BQ59" t="str">
        <f t="shared" si="37"/>
        <v>Social Studies 5</v>
      </c>
      <c r="BR59" s="323"/>
      <c r="BS59" s="324"/>
      <c r="BT59" s="325"/>
      <c r="BU59" s="326"/>
      <c r="BV59" s="326"/>
      <c r="BW59" s="326"/>
      <c r="BX59" s="326"/>
      <c r="BY59" s="144"/>
      <c r="BZ59" s="326"/>
      <c r="CA59" s="144"/>
      <c r="CB59" s="326"/>
      <c r="CC59" s="326"/>
      <c r="CD59" s="326"/>
      <c r="CE59" s="328"/>
      <c r="CG59" t="str">
        <f t="shared" si="50"/>
        <v>Social Studies 5</v>
      </c>
      <c r="CH59" s="330">
        <v>1</v>
      </c>
      <c r="CI59" s="331">
        <v>1</v>
      </c>
      <c r="CJ59" s="332">
        <f t="shared" si="260"/>
        <v>1.02</v>
      </c>
      <c r="CK59" s="356">
        <v>50000</v>
      </c>
      <c r="CL59" s="333">
        <f t="shared" si="262"/>
        <v>50000</v>
      </c>
      <c r="CM59" s="333">
        <f t="shared" si="263"/>
        <v>3100</v>
      </c>
      <c r="CN59" s="333">
        <f t="shared" si="264"/>
        <v>725</v>
      </c>
      <c r="CO59" s="336">
        <f t="shared" si="265"/>
        <v>5400</v>
      </c>
      <c r="CP59" s="333">
        <f t="shared" si="266"/>
        <v>4500</v>
      </c>
      <c r="CQ59" s="336">
        <f t="shared" si="267"/>
        <v>250</v>
      </c>
      <c r="CR59" s="333">
        <f t="shared" si="268"/>
        <v>60</v>
      </c>
      <c r="CS59" s="333">
        <f t="shared" si="269"/>
        <v>96</v>
      </c>
      <c r="CT59" s="333">
        <f t="shared" si="270"/>
        <v>14131</v>
      </c>
      <c r="CU59" s="338">
        <f t="shared" si="271"/>
        <v>0.28261999999999998</v>
      </c>
    </row>
    <row r="60" spans="1:99" ht="14.25" customHeight="1">
      <c r="A60" s="293" t="s">
        <v>191</v>
      </c>
      <c r="B60" s="33" t="s">
        <v>165</v>
      </c>
      <c r="C60" s="33" t="s">
        <v>251</v>
      </c>
      <c r="D60" s="33" t="s">
        <v>80</v>
      </c>
      <c r="E60" s="15" t="s">
        <v>166</v>
      </c>
      <c r="F60" s="294"/>
      <c r="G60" s="51"/>
      <c r="H60" s="295"/>
      <c r="I60" s="97"/>
      <c r="J60" s="99"/>
      <c r="K60" s="99"/>
      <c r="L60" s="99"/>
      <c r="M60" s="263"/>
      <c r="N60" s="99"/>
      <c r="O60" s="99"/>
      <c r="P60" s="99"/>
      <c r="Q60" s="99"/>
      <c r="R60" s="99"/>
      <c r="S60" s="300"/>
      <c r="T60" s="15"/>
      <c r="U60" s="15" t="str">
        <f t="shared" si="0"/>
        <v>Social Studies 6</v>
      </c>
      <c r="V60" s="301"/>
      <c r="W60" s="302"/>
      <c r="X60" s="303"/>
      <c r="Y60" s="304"/>
      <c r="Z60" s="303"/>
      <c r="AA60" s="303"/>
      <c r="AB60" s="303"/>
      <c r="AC60" s="129"/>
      <c r="AD60" s="303"/>
      <c r="AE60" s="129"/>
      <c r="AF60" s="303"/>
      <c r="AG60" s="303"/>
      <c r="AH60" s="303"/>
      <c r="AI60" s="306"/>
      <c r="AJ60" s="15"/>
      <c r="AK60" s="15" t="str">
        <f t="shared" si="11"/>
        <v>Social Studies 6</v>
      </c>
      <c r="AL60" s="307"/>
      <c r="AM60" s="308"/>
      <c r="AN60" s="309"/>
      <c r="AO60" s="310"/>
      <c r="AP60" s="310"/>
      <c r="AQ60" s="310"/>
      <c r="AR60" s="310"/>
      <c r="AS60" s="134"/>
      <c r="AT60" s="310"/>
      <c r="AU60" s="134"/>
      <c r="AV60" s="310"/>
      <c r="AW60" s="310"/>
      <c r="AX60" s="310"/>
      <c r="AY60" s="315"/>
      <c r="BA60" t="str">
        <f t="shared" si="24"/>
        <v>Social Studies 6</v>
      </c>
      <c r="BB60" s="316"/>
      <c r="BC60" s="317"/>
      <c r="BD60" s="318"/>
      <c r="BE60" s="319"/>
      <c r="BF60" s="319"/>
      <c r="BG60" s="319"/>
      <c r="BH60" s="319"/>
      <c r="BI60" s="139"/>
      <c r="BJ60" s="319"/>
      <c r="BK60" s="139"/>
      <c r="BL60" s="319"/>
      <c r="BM60" s="319"/>
      <c r="BN60" s="319"/>
      <c r="BO60" s="322"/>
      <c r="BQ60" t="str">
        <f t="shared" si="37"/>
        <v>Social Studies 6</v>
      </c>
      <c r="BR60" s="323"/>
      <c r="BS60" s="324"/>
      <c r="BT60" s="325"/>
      <c r="BU60" s="326"/>
      <c r="BV60" s="326"/>
      <c r="BW60" s="326"/>
      <c r="BX60" s="326"/>
      <c r="BY60" s="144"/>
      <c r="BZ60" s="326"/>
      <c r="CA60" s="144"/>
      <c r="CB60" s="326"/>
      <c r="CC60" s="326"/>
      <c r="CD60" s="326"/>
      <c r="CE60" s="328"/>
      <c r="CG60" t="str">
        <f t="shared" si="50"/>
        <v>Social Studies 6</v>
      </c>
      <c r="CH60" s="330"/>
      <c r="CI60" s="331"/>
      <c r="CJ60" s="332"/>
      <c r="CK60" s="333"/>
      <c r="CL60" s="333"/>
      <c r="CM60" s="333"/>
      <c r="CN60" s="333"/>
      <c r="CO60" s="149"/>
      <c r="CP60" s="333"/>
      <c r="CQ60" s="149"/>
      <c r="CR60" s="333"/>
      <c r="CS60" s="333"/>
      <c r="CT60" s="333"/>
      <c r="CU60" s="338"/>
    </row>
    <row r="61" spans="1:99" ht="14.25" customHeight="1">
      <c r="A61" s="293" t="s">
        <v>191</v>
      </c>
      <c r="B61" s="33" t="s">
        <v>165</v>
      </c>
      <c r="C61" s="33" t="s">
        <v>252</v>
      </c>
      <c r="D61" s="33" t="s">
        <v>80</v>
      </c>
      <c r="E61" s="15" t="s">
        <v>166</v>
      </c>
      <c r="F61" s="294"/>
      <c r="G61" s="51"/>
      <c r="H61" s="295"/>
      <c r="I61" s="97"/>
      <c r="J61" s="99"/>
      <c r="K61" s="99"/>
      <c r="L61" s="99"/>
      <c r="M61" s="263"/>
      <c r="N61" s="99"/>
      <c r="O61" s="99"/>
      <c r="P61" s="99"/>
      <c r="Q61" s="99"/>
      <c r="R61" s="99"/>
      <c r="S61" s="300"/>
      <c r="T61" s="15"/>
      <c r="U61" s="15" t="str">
        <f t="shared" si="0"/>
        <v>PE 1</v>
      </c>
      <c r="V61" s="301">
        <v>1</v>
      </c>
      <c r="W61" s="302">
        <v>1</v>
      </c>
      <c r="X61" s="303"/>
      <c r="Y61" s="304">
        <v>50000</v>
      </c>
      <c r="Z61" s="303">
        <f>V61*W61*Y61</f>
        <v>50000</v>
      </c>
      <c r="AA61" s="303">
        <f>Z61*AA$10</f>
        <v>3100</v>
      </c>
      <c r="AB61" s="303">
        <f>Z61*AB$10</f>
        <v>725</v>
      </c>
      <c r="AC61" s="305">
        <f>V61*W61*AC$10</f>
        <v>5400</v>
      </c>
      <c r="AD61" s="303">
        <f>Z61*AD$10</f>
        <v>4500</v>
      </c>
      <c r="AE61" s="305">
        <f>(V61*W61)*AE$10</f>
        <v>250</v>
      </c>
      <c r="AF61" s="303">
        <f>(V61*W61)*AF$10</f>
        <v>60</v>
      </c>
      <c r="AG61" s="303">
        <f>(V61*W61)*AG$10</f>
        <v>96</v>
      </c>
      <c r="AH61" s="303">
        <f>SUM(AA61:AG61)</f>
        <v>14131</v>
      </c>
      <c r="AI61" s="306">
        <f>AH61/Z61</f>
        <v>0.28261999999999998</v>
      </c>
      <c r="AJ61" s="15"/>
      <c r="AK61" s="15" t="str">
        <f t="shared" si="11"/>
        <v>PE 1</v>
      </c>
      <c r="AL61" s="307">
        <v>1</v>
      </c>
      <c r="AM61" s="308">
        <v>1</v>
      </c>
      <c r="AN61" s="309">
        <f>$AN$10</f>
        <v>1.02</v>
      </c>
      <c r="AO61" s="310">
        <f>Y61*AN61</f>
        <v>51000</v>
      </c>
      <c r="AP61" s="310">
        <f>AL61*AM61*AO61</f>
        <v>51000</v>
      </c>
      <c r="AQ61" s="310">
        <f>AP61*AQ$10</f>
        <v>3162</v>
      </c>
      <c r="AR61" s="310">
        <f>AP61*AR$10</f>
        <v>739.5</v>
      </c>
      <c r="AS61" s="311">
        <f>AL61*AM61*AS$10</f>
        <v>5400</v>
      </c>
      <c r="AT61" s="310">
        <f>AP61*AT$10</f>
        <v>4590</v>
      </c>
      <c r="AU61" s="311">
        <f>(AL61*AM61)*AU$10</f>
        <v>250</v>
      </c>
      <c r="AV61" s="310">
        <f>(AL61*AM61)*AV$10</f>
        <v>60</v>
      </c>
      <c r="AW61" s="310">
        <f>(AL61*AM61)*AW$10</f>
        <v>96</v>
      </c>
      <c r="AX61" s="310">
        <f>SUM(AQ61:AW61)</f>
        <v>14297.5</v>
      </c>
      <c r="AY61" s="315">
        <f>AX61/AP61</f>
        <v>0.28034313725490195</v>
      </c>
      <c r="BA61" t="str">
        <f t="shared" si="24"/>
        <v>PE 1</v>
      </c>
      <c r="BB61" s="316">
        <v>1</v>
      </c>
      <c r="BC61" s="317">
        <v>1</v>
      </c>
      <c r="BD61" s="318">
        <f t="shared" ref="BD61:BD65" si="272">$BD$10</f>
        <v>1.02</v>
      </c>
      <c r="BE61" s="319">
        <f>AO61*BD61</f>
        <v>52020</v>
      </c>
      <c r="BF61" s="319">
        <f t="shared" ref="BF61:BF65" si="273">BB61*BC61*BE61</f>
        <v>52020</v>
      </c>
      <c r="BG61" s="319">
        <f t="shared" ref="BG61:BG65" si="274">BF61*BG$10</f>
        <v>3225.24</v>
      </c>
      <c r="BH61" s="319">
        <f t="shared" ref="BH61:BH65" si="275">BF61*BH$10</f>
        <v>754.29000000000008</v>
      </c>
      <c r="BI61" s="321">
        <f t="shared" ref="BI61:BI65" si="276">BB61*BC61*BI$10</f>
        <v>5400</v>
      </c>
      <c r="BJ61" s="319">
        <f t="shared" ref="BJ61:BJ65" si="277">BF61*BJ$10</f>
        <v>4681.8</v>
      </c>
      <c r="BK61" s="321">
        <f t="shared" ref="BK61:BK65" si="278">(BB61*BC61)*BK$10</f>
        <v>250</v>
      </c>
      <c r="BL61" s="319">
        <f t="shared" ref="BL61:BL65" si="279">(BB61*BC61)*BL$10</f>
        <v>60</v>
      </c>
      <c r="BM61" s="319">
        <f t="shared" ref="BM61:BM65" si="280">(BB61*BC61)*BM$10</f>
        <v>96</v>
      </c>
      <c r="BN61" s="319">
        <f t="shared" ref="BN61:BN65" si="281">SUM(BG61:BM61)</f>
        <v>14467.329999999998</v>
      </c>
      <c r="BO61" s="322">
        <f t="shared" ref="BO61:BO65" si="282">BN61/BF61</f>
        <v>0.27811091887735484</v>
      </c>
      <c r="BQ61" t="str">
        <f t="shared" si="37"/>
        <v>PE 1</v>
      </c>
      <c r="BR61" s="323">
        <v>1</v>
      </c>
      <c r="BS61" s="324">
        <v>1</v>
      </c>
      <c r="BT61" s="325">
        <f t="shared" ref="BT61:BT67" si="283">$BT$10</f>
        <v>1.02</v>
      </c>
      <c r="BU61" s="326">
        <f t="shared" ref="BU61:BU65" si="284">BE61*BT61</f>
        <v>53060.4</v>
      </c>
      <c r="BV61" s="326">
        <f t="shared" ref="BV61:BV67" si="285">BR61*BS61*BU61</f>
        <v>53060.4</v>
      </c>
      <c r="BW61" s="326">
        <f t="shared" ref="BW61:BW67" si="286">BV61*BW$10</f>
        <v>3289.7447999999999</v>
      </c>
      <c r="BX61" s="326">
        <f t="shared" ref="BX61:BX67" si="287">BV61*BX$10</f>
        <v>769.37580000000003</v>
      </c>
      <c r="BY61" s="327">
        <f t="shared" ref="BY61:BY67" si="288">BR61*BS61*BY$10</f>
        <v>5400</v>
      </c>
      <c r="BZ61" s="326">
        <f t="shared" ref="BZ61:BZ67" si="289">BV61*BZ$10</f>
        <v>4775.4359999999997</v>
      </c>
      <c r="CA61" s="327">
        <f t="shared" ref="CA61:CA67" si="290">(BR61*BS61)*CA$10</f>
        <v>250</v>
      </c>
      <c r="CB61" s="326">
        <f t="shared" ref="CB61:CB67" si="291">(BR61*BS61)*CB$10</f>
        <v>60</v>
      </c>
      <c r="CC61" s="326">
        <f t="shared" ref="CC61:CC67" si="292">(BR61*BS61)*CC$10</f>
        <v>96</v>
      </c>
      <c r="CD61" s="326">
        <f t="shared" ref="CD61:CD67" si="293">SUM(BW61:CC61)</f>
        <v>14640.5566</v>
      </c>
      <c r="CE61" s="328">
        <f t="shared" ref="CE61:CE67" si="294">CD61/BV61</f>
        <v>0.2759224694876028</v>
      </c>
      <c r="CG61" t="str">
        <f t="shared" si="50"/>
        <v>PE 1</v>
      </c>
      <c r="CH61" s="330">
        <v>1</v>
      </c>
      <c r="CI61" s="331">
        <v>1</v>
      </c>
      <c r="CJ61" s="332">
        <f t="shared" ref="CJ61:CJ67" si="295">$CJ$10</f>
        <v>1.02</v>
      </c>
      <c r="CK61" s="333">
        <f t="shared" ref="CK61:CK67" si="296">BU61*CJ61</f>
        <v>54121.608</v>
      </c>
      <c r="CL61" s="333">
        <f t="shared" ref="CL61:CL67" si="297">CH61*CI61*CK61</f>
        <v>54121.608</v>
      </c>
      <c r="CM61" s="333">
        <f t="shared" ref="CM61:CM67" si="298">CL61*CM$10</f>
        <v>3355.5396959999998</v>
      </c>
      <c r="CN61" s="333">
        <f t="shared" ref="CN61:CN67" si="299">CL61*CN$10</f>
        <v>784.76331600000003</v>
      </c>
      <c r="CO61" s="336">
        <f t="shared" ref="CO61:CO67" si="300">CH61*CI61*CO$10</f>
        <v>5400</v>
      </c>
      <c r="CP61" s="333">
        <f t="shared" ref="CP61:CP67" si="301">CL61*CP$10</f>
        <v>4870.9447199999995</v>
      </c>
      <c r="CQ61" s="336">
        <f t="shared" ref="CQ61:CQ67" si="302">(CH61*CI61)*CQ$10</f>
        <v>250</v>
      </c>
      <c r="CR61" s="333">
        <f t="shared" ref="CR61:CR67" si="303">(CH61*CI61)*CR$10</f>
        <v>60</v>
      </c>
      <c r="CS61" s="333">
        <f t="shared" ref="CS61:CS67" si="304">(CH61*CI61)*CS$10</f>
        <v>96</v>
      </c>
      <c r="CT61" s="333">
        <f t="shared" ref="CT61:CT67" si="305">SUM(CM61:CS61)</f>
        <v>14817.247732</v>
      </c>
      <c r="CU61" s="338">
        <f t="shared" ref="CU61:CU67" si="306">CT61/CL61</f>
        <v>0.27377693087019883</v>
      </c>
    </row>
    <row r="62" spans="1:99" ht="14.25" customHeight="1">
      <c r="A62" s="293" t="s">
        <v>191</v>
      </c>
      <c r="B62" s="33" t="s">
        <v>165</v>
      </c>
      <c r="C62" s="33" t="s">
        <v>253</v>
      </c>
      <c r="D62" s="33" t="s">
        <v>80</v>
      </c>
      <c r="E62" s="15" t="s">
        <v>166</v>
      </c>
      <c r="F62" s="294"/>
      <c r="G62" s="51"/>
      <c r="H62" s="295"/>
      <c r="I62" s="97"/>
      <c r="J62" s="99"/>
      <c r="K62" s="99"/>
      <c r="L62" s="99"/>
      <c r="M62" s="263"/>
      <c r="N62" s="99"/>
      <c r="O62" s="99"/>
      <c r="P62" s="99"/>
      <c r="Q62" s="99"/>
      <c r="R62" s="99"/>
      <c r="S62" s="300"/>
      <c r="T62" s="15"/>
      <c r="U62" s="15" t="str">
        <f t="shared" si="0"/>
        <v>PE 2</v>
      </c>
      <c r="V62" s="301"/>
      <c r="W62" s="302"/>
      <c r="X62" s="303"/>
      <c r="Y62" s="304"/>
      <c r="Z62" s="303"/>
      <c r="AA62" s="303"/>
      <c r="AB62" s="303"/>
      <c r="AC62" s="129"/>
      <c r="AD62" s="303"/>
      <c r="AE62" s="129"/>
      <c r="AF62" s="303"/>
      <c r="AG62" s="303"/>
      <c r="AH62" s="303"/>
      <c r="AI62" s="306"/>
      <c r="AJ62" s="15"/>
      <c r="AK62" s="15" t="str">
        <f t="shared" si="11"/>
        <v>PE 2</v>
      </c>
      <c r="AL62" s="307"/>
      <c r="AM62" s="308"/>
      <c r="AN62" s="309"/>
      <c r="AO62" s="310"/>
      <c r="AP62" s="310"/>
      <c r="AQ62" s="310"/>
      <c r="AR62" s="310"/>
      <c r="AS62" s="134"/>
      <c r="AT62" s="310"/>
      <c r="AU62" s="134"/>
      <c r="AV62" s="310"/>
      <c r="AW62" s="310"/>
      <c r="AX62" s="310"/>
      <c r="AY62" s="315"/>
      <c r="BA62" t="str">
        <f t="shared" si="24"/>
        <v>PE 2</v>
      </c>
      <c r="BB62" s="316">
        <v>1</v>
      </c>
      <c r="BC62" s="317">
        <v>1</v>
      </c>
      <c r="BD62" s="318">
        <f t="shared" si="272"/>
        <v>1.02</v>
      </c>
      <c r="BE62" s="355">
        <v>50000</v>
      </c>
      <c r="BF62" s="319">
        <f t="shared" si="273"/>
        <v>50000</v>
      </c>
      <c r="BG62" s="319">
        <f t="shared" si="274"/>
        <v>3100</v>
      </c>
      <c r="BH62" s="319">
        <f t="shared" si="275"/>
        <v>725</v>
      </c>
      <c r="BI62" s="321">
        <f t="shared" si="276"/>
        <v>5400</v>
      </c>
      <c r="BJ62" s="319">
        <f t="shared" si="277"/>
        <v>4500</v>
      </c>
      <c r="BK62" s="321">
        <f t="shared" si="278"/>
        <v>250</v>
      </c>
      <c r="BL62" s="319">
        <f t="shared" si="279"/>
        <v>60</v>
      </c>
      <c r="BM62" s="319">
        <f t="shared" si="280"/>
        <v>96</v>
      </c>
      <c r="BN62" s="319">
        <f t="shared" si="281"/>
        <v>14131</v>
      </c>
      <c r="BO62" s="322">
        <f t="shared" si="282"/>
        <v>0.28261999999999998</v>
      </c>
      <c r="BQ62" t="str">
        <f t="shared" si="37"/>
        <v>PE 2</v>
      </c>
      <c r="BR62" s="323">
        <v>1</v>
      </c>
      <c r="BS62" s="324">
        <v>1</v>
      </c>
      <c r="BT62" s="325">
        <f t="shared" si="283"/>
        <v>1.02</v>
      </c>
      <c r="BU62" s="326">
        <f t="shared" si="284"/>
        <v>51000</v>
      </c>
      <c r="BV62" s="326">
        <f t="shared" si="285"/>
        <v>51000</v>
      </c>
      <c r="BW62" s="326">
        <f t="shared" si="286"/>
        <v>3162</v>
      </c>
      <c r="BX62" s="326">
        <f t="shared" si="287"/>
        <v>739.5</v>
      </c>
      <c r="BY62" s="327">
        <f t="shared" si="288"/>
        <v>5400</v>
      </c>
      <c r="BZ62" s="326">
        <f t="shared" si="289"/>
        <v>4590</v>
      </c>
      <c r="CA62" s="327">
        <f t="shared" si="290"/>
        <v>250</v>
      </c>
      <c r="CB62" s="326">
        <f t="shared" si="291"/>
        <v>60</v>
      </c>
      <c r="CC62" s="326">
        <f t="shared" si="292"/>
        <v>96</v>
      </c>
      <c r="CD62" s="326">
        <f t="shared" si="293"/>
        <v>14297.5</v>
      </c>
      <c r="CE62" s="328">
        <f t="shared" si="294"/>
        <v>0.28034313725490195</v>
      </c>
      <c r="CG62" t="str">
        <f t="shared" si="50"/>
        <v>PE 2</v>
      </c>
      <c r="CH62" s="330">
        <v>1</v>
      </c>
      <c r="CI62" s="331">
        <v>1</v>
      </c>
      <c r="CJ62" s="332">
        <f t="shared" si="295"/>
        <v>1.02</v>
      </c>
      <c r="CK62" s="333">
        <f t="shared" si="296"/>
        <v>52020</v>
      </c>
      <c r="CL62" s="333">
        <f t="shared" si="297"/>
        <v>52020</v>
      </c>
      <c r="CM62" s="333">
        <f t="shared" si="298"/>
        <v>3225.24</v>
      </c>
      <c r="CN62" s="333">
        <f t="shared" si="299"/>
        <v>754.29000000000008</v>
      </c>
      <c r="CO62" s="336">
        <f t="shared" si="300"/>
        <v>5400</v>
      </c>
      <c r="CP62" s="333">
        <f t="shared" si="301"/>
        <v>4681.8</v>
      </c>
      <c r="CQ62" s="336">
        <f t="shared" si="302"/>
        <v>250</v>
      </c>
      <c r="CR62" s="333">
        <f t="shared" si="303"/>
        <v>60</v>
      </c>
      <c r="CS62" s="333">
        <f t="shared" si="304"/>
        <v>96</v>
      </c>
      <c r="CT62" s="333">
        <f t="shared" si="305"/>
        <v>14467.329999999998</v>
      </c>
      <c r="CU62" s="338">
        <f t="shared" si="306"/>
        <v>0.27811091887735484</v>
      </c>
    </row>
    <row r="63" spans="1:99" ht="14.25" customHeight="1">
      <c r="A63" s="293" t="s">
        <v>191</v>
      </c>
      <c r="B63" s="33" t="s">
        <v>165</v>
      </c>
      <c r="C63" s="33" t="s">
        <v>216</v>
      </c>
      <c r="D63" s="33" t="s">
        <v>80</v>
      </c>
      <c r="E63" s="15" t="s">
        <v>166</v>
      </c>
      <c r="F63" s="294"/>
      <c r="G63" s="51"/>
      <c r="H63" s="295"/>
      <c r="I63" s="97"/>
      <c r="J63" s="99"/>
      <c r="K63" s="99"/>
      <c r="L63" s="99"/>
      <c r="M63" s="263"/>
      <c r="N63" s="99"/>
      <c r="O63" s="99"/>
      <c r="P63" s="99"/>
      <c r="Q63" s="99"/>
      <c r="R63" s="99"/>
      <c r="S63" s="300"/>
      <c r="T63" s="15"/>
      <c r="U63" s="15" t="str">
        <f t="shared" si="0"/>
        <v>Art</v>
      </c>
      <c r="V63" s="301">
        <v>0.5</v>
      </c>
      <c r="W63" s="302">
        <v>1</v>
      </c>
      <c r="X63" s="303"/>
      <c r="Y63" s="304">
        <v>50000</v>
      </c>
      <c r="Z63" s="303">
        <f t="shared" ref="Z63:Z65" si="307">V63*W63*Y63</f>
        <v>25000</v>
      </c>
      <c r="AA63" s="303">
        <f t="shared" ref="AA63:AA65" si="308">Z63*AA$10</f>
        <v>1550</v>
      </c>
      <c r="AB63" s="303">
        <f t="shared" ref="AB63:AB65" si="309">Z63*AB$10</f>
        <v>362.5</v>
      </c>
      <c r="AC63" s="305">
        <f t="shared" ref="AC63:AC65" si="310">V63*W63*AC$10</f>
        <v>2700</v>
      </c>
      <c r="AD63" s="303">
        <f t="shared" ref="AD63:AD65" si="311">Z63*AD$10</f>
        <v>2250</v>
      </c>
      <c r="AE63" s="305">
        <f t="shared" ref="AE63:AE65" si="312">(V63*W63)*AE$10</f>
        <v>125</v>
      </c>
      <c r="AF63" s="303">
        <f t="shared" ref="AF63:AF65" si="313">(V63*W63)*AF$10</f>
        <v>30</v>
      </c>
      <c r="AG63" s="303">
        <f t="shared" ref="AG63:AG65" si="314">(V63*W63)*AG$10</f>
        <v>48</v>
      </c>
      <c r="AH63" s="303">
        <f t="shared" ref="AH63:AH65" si="315">SUM(AA63:AG63)</f>
        <v>7065.5</v>
      </c>
      <c r="AI63" s="306">
        <f t="shared" ref="AI63:AI65" si="316">AH63/Z63</f>
        <v>0.28261999999999998</v>
      </c>
      <c r="AJ63" s="15"/>
      <c r="AK63" s="15" t="str">
        <f t="shared" si="11"/>
        <v>Art</v>
      </c>
      <c r="AL63" s="307">
        <v>0.5</v>
      </c>
      <c r="AM63" s="308">
        <v>1</v>
      </c>
      <c r="AN63" s="309">
        <f t="shared" ref="AN63:AN65" si="317">$AN$10</f>
        <v>1.02</v>
      </c>
      <c r="AO63" s="310">
        <f t="shared" ref="AO63:AO65" si="318">Y63*AN63</f>
        <v>51000</v>
      </c>
      <c r="AP63" s="310">
        <f t="shared" ref="AP63:AP65" si="319">AL63*AM63*AO63</f>
        <v>25500</v>
      </c>
      <c r="AQ63" s="310">
        <f t="shared" ref="AQ63:AQ65" si="320">AP63*AQ$10</f>
        <v>1581</v>
      </c>
      <c r="AR63" s="310">
        <f t="shared" ref="AR63:AR65" si="321">AP63*AR$10</f>
        <v>369.75</v>
      </c>
      <c r="AS63" s="311">
        <f t="shared" ref="AS63:AS65" si="322">AL63*AM63*AS$10</f>
        <v>2700</v>
      </c>
      <c r="AT63" s="310">
        <f t="shared" ref="AT63:AT65" si="323">AP63*AT$10</f>
        <v>2295</v>
      </c>
      <c r="AU63" s="311">
        <f t="shared" ref="AU63:AU65" si="324">(AL63*AM63)*AU$10</f>
        <v>125</v>
      </c>
      <c r="AV63" s="310">
        <f t="shared" ref="AV63:AV65" si="325">(AL63*AM63)*AV$10</f>
        <v>30</v>
      </c>
      <c r="AW63" s="310">
        <f t="shared" ref="AW63:AW65" si="326">(AL63*AM63)*AW$10</f>
        <v>48</v>
      </c>
      <c r="AX63" s="310">
        <f t="shared" ref="AX63:AX65" si="327">SUM(AQ63:AW63)</f>
        <v>7148.75</v>
      </c>
      <c r="AY63" s="315">
        <f t="shared" ref="AY63:AY65" si="328">AX63/AP63</f>
        <v>0.28034313725490195</v>
      </c>
      <c r="BA63" t="str">
        <f t="shared" si="24"/>
        <v>Art</v>
      </c>
      <c r="BB63" s="316">
        <v>0.5</v>
      </c>
      <c r="BC63" s="317">
        <v>1</v>
      </c>
      <c r="BD63" s="318">
        <f t="shared" si="272"/>
        <v>1.02</v>
      </c>
      <c r="BE63" s="319">
        <f t="shared" ref="BE63:BE65" si="329">AO63*BD63</f>
        <v>52020</v>
      </c>
      <c r="BF63" s="319">
        <f t="shared" si="273"/>
        <v>26010</v>
      </c>
      <c r="BG63" s="319">
        <f t="shared" si="274"/>
        <v>1612.62</v>
      </c>
      <c r="BH63" s="319">
        <f t="shared" si="275"/>
        <v>377.14500000000004</v>
      </c>
      <c r="BI63" s="321">
        <f t="shared" si="276"/>
        <v>2700</v>
      </c>
      <c r="BJ63" s="319">
        <f t="shared" si="277"/>
        <v>2340.9</v>
      </c>
      <c r="BK63" s="321">
        <f t="shared" si="278"/>
        <v>125</v>
      </c>
      <c r="BL63" s="319">
        <f t="shared" si="279"/>
        <v>30</v>
      </c>
      <c r="BM63" s="319">
        <f t="shared" si="280"/>
        <v>48</v>
      </c>
      <c r="BN63" s="319">
        <f t="shared" si="281"/>
        <v>7233.6649999999991</v>
      </c>
      <c r="BO63" s="322">
        <f t="shared" si="282"/>
        <v>0.27811091887735484</v>
      </c>
      <c r="BQ63" t="str">
        <f t="shared" si="37"/>
        <v>Art</v>
      </c>
      <c r="BR63" s="323">
        <v>0.5</v>
      </c>
      <c r="BS63" s="324">
        <v>1</v>
      </c>
      <c r="BT63" s="325">
        <f t="shared" si="283"/>
        <v>1.02</v>
      </c>
      <c r="BU63" s="326">
        <f t="shared" si="284"/>
        <v>53060.4</v>
      </c>
      <c r="BV63" s="326">
        <f t="shared" si="285"/>
        <v>26530.2</v>
      </c>
      <c r="BW63" s="326">
        <f t="shared" si="286"/>
        <v>1644.8724</v>
      </c>
      <c r="BX63" s="326">
        <f t="shared" si="287"/>
        <v>384.68790000000001</v>
      </c>
      <c r="BY63" s="327">
        <f t="shared" si="288"/>
        <v>2700</v>
      </c>
      <c r="BZ63" s="326">
        <f t="shared" si="289"/>
        <v>2387.7179999999998</v>
      </c>
      <c r="CA63" s="327">
        <f t="shared" si="290"/>
        <v>125</v>
      </c>
      <c r="CB63" s="326">
        <f t="shared" si="291"/>
        <v>30</v>
      </c>
      <c r="CC63" s="326">
        <f t="shared" si="292"/>
        <v>48</v>
      </c>
      <c r="CD63" s="326">
        <f t="shared" si="293"/>
        <v>7320.2782999999999</v>
      </c>
      <c r="CE63" s="328">
        <f t="shared" si="294"/>
        <v>0.2759224694876028</v>
      </c>
      <c r="CG63" t="str">
        <f t="shared" si="50"/>
        <v>Art</v>
      </c>
      <c r="CH63" s="330">
        <v>0.5</v>
      </c>
      <c r="CI63" s="331">
        <v>1</v>
      </c>
      <c r="CJ63" s="332">
        <f t="shared" si="295"/>
        <v>1.02</v>
      </c>
      <c r="CK63" s="333">
        <f t="shared" si="296"/>
        <v>54121.608</v>
      </c>
      <c r="CL63" s="333">
        <f t="shared" si="297"/>
        <v>27060.804</v>
      </c>
      <c r="CM63" s="333">
        <f t="shared" si="298"/>
        <v>1677.7698479999999</v>
      </c>
      <c r="CN63" s="333">
        <f t="shared" si="299"/>
        <v>392.38165800000002</v>
      </c>
      <c r="CO63" s="336">
        <f t="shared" si="300"/>
        <v>2700</v>
      </c>
      <c r="CP63" s="333">
        <f t="shared" si="301"/>
        <v>2435.4723599999998</v>
      </c>
      <c r="CQ63" s="336">
        <f t="shared" si="302"/>
        <v>125</v>
      </c>
      <c r="CR63" s="333">
        <f t="shared" si="303"/>
        <v>30</v>
      </c>
      <c r="CS63" s="333">
        <f t="shared" si="304"/>
        <v>48</v>
      </c>
      <c r="CT63" s="333">
        <f t="shared" si="305"/>
        <v>7408.6238659999999</v>
      </c>
      <c r="CU63" s="338">
        <f t="shared" si="306"/>
        <v>0.27377693087019883</v>
      </c>
    </row>
    <row r="64" spans="1:99" ht="14.25" customHeight="1">
      <c r="A64" s="293" t="s">
        <v>191</v>
      </c>
      <c r="B64" s="33" t="s">
        <v>165</v>
      </c>
      <c r="C64" s="33" t="s">
        <v>217</v>
      </c>
      <c r="D64" s="33" t="s">
        <v>80</v>
      </c>
      <c r="E64" s="15" t="s">
        <v>166</v>
      </c>
      <c r="F64" s="294"/>
      <c r="G64" s="51"/>
      <c r="H64" s="295"/>
      <c r="I64" s="97"/>
      <c r="J64" s="99"/>
      <c r="K64" s="99"/>
      <c r="L64" s="99"/>
      <c r="M64" s="263"/>
      <c r="N64" s="99"/>
      <c r="O64" s="99"/>
      <c r="P64" s="99"/>
      <c r="Q64" s="99"/>
      <c r="R64" s="99"/>
      <c r="S64" s="300"/>
      <c r="T64" s="15"/>
      <c r="U64" s="15" t="str">
        <f t="shared" si="0"/>
        <v>Music</v>
      </c>
      <c r="V64" s="301">
        <v>0.5</v>
      </c>
      <c r="W64" s="302">
        <v>1</v>
      </c>
      <c r="X64" s="303"/>
      <c r="Y64" s="304">
        <v>50000</v>
      </c>
      <c r="Z64" s="303">
        <f t="shared" si="307"/>
        <v>25000</v>
      </c>
      <c r="AA64" s="303">
        <f t="shared" si="308"/>
        <v>1550</v>
      </c>
      <c r="AB64" s="303">
        <f t="shared" si="309"/>
        <v>362.5</v>
      </c>
      <c r="AC64" s="305">
        <f t="shared" si="310"/>
        <v>2700</v>
      </c>
      <c r="AD64" s="303">
        <f t="shared" si="311"/>
        <v>2250</v>
      </c>
      <c r="AE64" s="305">
        <f t="shared" si="312"/>
        <v>125</v>
      </c>
      <c r="AF64" s="303">
        <f t="shared" si="313"/>
        <v>30</v>
      </c>
      <c r="AG64" s="303">
        <f t="shared" si="314"/>
        <v>48</v>
      </c>
      <c r="AH64" s="303">
        <f t="shared" si="315"/>
        <v>7065.5</v>
      </c>
      <c r="AI64" s="306">
        <f t="shared" si="316"/>
        <v>0.28261999999999998</v>
      </c>
      <c r="AJ64" s="15"/>
      <c r="AK64" s="15" t="str">
        <f t="shared" si="11"/>
        <v>Music</v>
      </c>
      <c r="AL64" s="307">
        <v>0.5</v>
      </c>
      <c r="AM64" s="308">
        <v>1</v>
      </c>
      <c r="AN64" s="309">
        <f t="shared" si="317"/>
        <v>1.02</v>
      </c>
      <c r="AO64" s="310">
        <f t="shared" si="318"/>
        <v>51000</v>
      </c>
      <c r="AP64" s="310">
        <f t="shared" si="319"/>
        <v>25500</v>
      </c>
      <c r="AQ64" s="310">
        <f t="shared" si="320"/>
        <v>1581</v>
      </c>
      <c r="AR64" s="310">
        <f t="shared" si="321"/>
        <v>369.75</v>
      </c>
      <c r="AS64" s="311">
        <f t="shared" si="322"/>
        <v>2700</v>
      </c>
      <c r="AT64" s="310">
        <f t="shared" si="323"/>
        <v>2295</v>
      </c>
      <c r="AU64" s="311">
        <f t="shared" si="324"/>
        <v>125</v>
      </c>
      <c r="AV64" s="310">
        <f t="shared" si="325"/>
        <v>30</v>
      </c>
      <c r="AW64" s="310">
        <f t="shared" si="326"/>
        <v>48</v>
      </c>
      <c r="AX64" s="310">
        <f t="shared" si="327"/>
        <v>7148.75</v>
      </c>
      <c r="AY64" s="315">
        <f t="shared" si="328"/>
        <v>0.28034313725490195</v>
      </c>
      <c r="BA64" t="str">
        <f t="shared" si="24"/>
        <v>Music</v>
      </c>
      <c r="BB64" s="316">
        <v>0.5</v>
      </c>
      <c r="BC64" s="317">
        <v>1</v>
      </c>
      <c r="BD64" s="318">
        <f t="shared" si="272"/>
        <v>1.02</v>
      </c>
      <c r="BE64" s="319">
        <f t="shared" si="329"/>
        <v>52020</v>
      </c>
      <c r="BF64" s="319">
        <f t="shared" si="273"/>
        <v>26010</v>
      </c>
      <c r="BG64" s="319">
        <f t="shared" si="274"/>
        <v>1612.62</v>
      </c>
      <c r="BH64" s="319">
        <f t="shared" si="275"/>
        <v>377.14500000000004</v>
      </c>
      <c r="BI64" s="321">
        <f t="shared" si="276"/>
        <v>2700</v>
      </c>
      <c r="BJ64" s="319">
        <f t="shared" si="277"/>
        <v>2340.9</v>
      </c>
      <c r="BK64" s="321">
        <f t="shared" si="278"/>
        <v>125</v>
      </c>
      <c r="BL64" s="319">
        <f t="shared" si="279"/>
        <v>30</v>
      </c>
      <c r="BM64" s="319">
        <f t="shared" si="280"/>
        <v>48</v>
      </c>
      <c r="BN64" s="319">
        <f t="shared" si="281"/>
        <v>7233.6649999999991</v>
      </c>
      <c r="BO64" s="322">
        <f t="shared" si="282"/>
        <v>0.27811091887735484</v>
      </c>
      <c r="BQ64" t="str">
        <f t="shared" si="37"/>
        <v>Music</v>
      </c>
      <c r="BR64" s="323">
        <v>0.5</v>
      </c>
      <c r="BS64" s="324">
        <v>1</v>
      </c>
      <c r="BT64" s="325">
        <f t="shared" si="283"/>
        <v>1.02</v>
      </c>
      <c r="BU64" s="326">
        <f t="shared" si="284"/>
        <v>53060.4</v>
      </c>
      <c r="BV64" s="326">
        <f t="shared" si="285"/>
        <v>26530.2</v>
      </c>
      <c r="BW64" s="326">
        <f t="shared" si="286"/>
        <v>1644.8724</v>
      </c>
      <c r="BX64" s="326">
        <f t="shared" si="287"/>
        <v>384.68790000000001</v>
      </c>
      <c r="BY64" s="327">
        <f t="shared" si="288"/>
        <v>2700</v>
      </c>
      <c r="BZ64" s="326">
        <f t="shared" si="289"/>
        <v>2387.7179999999998</v>
      </c>
      <c r="CA64" s="327">
        <f t="shared" si="290"/>
        <v>125</v>
      </c>
      <c r="CB64" s="326">
        <f t="shared" si="291"/>
        <v>30</v>
      </c>
      <c r="CC64" s="326">
        <f t="shared" si="292"/>
        <v>48</v>
      </c>
      <c r="CD64" s="326">
        <f t="shared" si="293"/>
        <v>7320.2782999999999</v>
      </c>
      <c r="CE64" s="328">
        <f t="shared" si="294"/>
        <v>0.2759224694876028</v>
      </c>
      <c r="CG64" t="str">
        <f t="shared" si="50"/>
        <v>Music</v>
      </c>
      <c r="CH64" s="330">
        <v>0.5</v>
      </c>
      <c r="CI64" s="331">
        <v>1</v>
      </c>
      <c r="CJ64" s="332">
        <f t="shared" si="295"/>
        <v>1.02</v>
      </c>
      <c r="CK64" s="333">
        <f t="shared" si="296"/>
        <v>54121.608</v>
      </c>
      <c r="CL64" s="333">
        <f t="shared" si="297"/>
        <v>27060.804</v>
      </c>
      <c r="CM64" s="333">
        <f t="shared" si="298"/>
        <v>1677.7698479999999</v>
      </c>
      <c r="CN64" s="333">
        <f t="shared" si="299"/>
        <v>392.38165800000002</v>
      </c>
      <c r="CO64" s="336">
        <f t="shared" si="300"/>
        <v>2700</v>
      </c>
      <c r="CP64" s="333">
        <f t="shared" si="301"/>
        <v>2435.4723599999998</v>
      </c>
      <c r="CQ64" s="336">
        <f t="shared" si="302"/>
        <v>125</v>
      </c>
      <c r="CR64" s="333">
        <f t="shared" si="303"/>
        <v>30</v>
      </c>
      <c r="CS64" s="333">
        <f t="shared" si="304"/>
        <v>48</v>
      </c>
      <c r="CT64" s="333">
        <f t="shared" si="305"/>
        <v>7408.6238659999999</v>
      </c>
      <c r="CU64" s="338">
        <f t="shared" si="306"/>
        <v>0.27377693087019883</v>
      </c>
    </row>
    <row r="65" spans="1:99" ht="14.25" customHeight="1">
      <c r="A65" s="293" t="s">
        <v>191</v>
      </c>
      <c r="B65" s="33" t="s">
        <v>165</v>
      </c>
      <c r="C65" s="33" t="s">
        <v>254</v>
      </c>
      <c r="D65" s="33" t="s">
        <v>80</v>
      </c>
      <c r="E65" s="15" t="s">
        <v>166</v>
      </c>
      <c r="F65" s="294"/>
      <c r="G65" s="51"/>
      <c r="H65" s="295"/>
      <c r="I65" s="97"/>
      <c r="J65" s="99"/>
      <c r="K65" s="99"/>
      <c r="L65" s="99"/>
      <c r="M65" s="263"/>
      <c r="N65" s="99"/>
      <c r="O65" s="99"/>
      <c r="P65" s="99"/>
      <c r="Q65" s="99"/>
      <c r="R65" s="99"/>
      <c r="S65" s="300"/>
      <c r="T65" s="15"/>
      <c r="U65" s="15" t="str">
        <f t="shared" si="0"/>
        <v>Computer 1</v>
      </c>
      <c r="V65" s="301">
        <v>1</v>
      </c>
      <c r="W65" s="302">
        <v>1</v>
      </c>
      <c r="X65" s="303"/>
      <c r="Y65" s="304">
        <v>50000</v>
      </c>
      <c r="Z65" s="303">
        <f t="shared" si="307"/>
        <v>50000</v>
      </c>
      <c r="AA65" s="303">
        <f t="shared" si="308"/>
        <v>3100</v>
      </c>
      <c r="AB65" s="303">
        <f t="shared" si="309"/>
        <v>725</v>
      </c>
      <c r="AC65" s="305">
        <f t="shared" si="310"/>
        <v>5400</v>
      </c>
      <c r="AD65" s="303">
        <f t="shared" si="311"/>
        <v>4500</v>
      </c>
      <c r="AE65" s="305">
        <f t="shared" si="312"/>
        <v>250</v>
      </c>
      <c r="AF65" s="303">
        <f t="shared" si="313"/>
        <v>60</v>
      </c>
      <c r="AG65" s="303">
        <f t="shared" si="314"/>
        <v>96</v>
      </c>
      <c r="AH65" s="303">
        <f t="shared" si="315"/>
        <v>14131</v>
      </c>
      <c r="AI65" s="306">
        <f t="shared" si="316"/>
        <v>0.28261999999999998</v>
      </c>
      <c r="AJ65" s="15"/>
      <c r="AK65" s="15" t="str">
        <f t="shared" si="11"/>
        <v>Computer 1</v>
      </c>
      <c r="AL65" s="307">
        <v>1</v>
      </c>
      <c r="AM65" s="308">
        <v>1</v>
      </c>
      <c r="AN65" s="309">
        <f t="shared" si="317"/>
        <v>1.02</v>
      </c>
      <c r="AO65" s="310">
        <f t="shared" si="318"/>
        <v>51000</v>
      </c>
      <c r="AP65" s="310">
        <f t="shared" si="319"/>
        <v>51000</v>
      </c>
      <c r="AQ65" s="310">
        <f t="shared" si="320"/>
        <v>3162</v>
      </c>
      <c r="AR65" s="310">
        <f t="shared" si="321"/>
        <v>739.5</v>
      </c>
      <c r="AS65" s="311">
        <f t="shared" si="322"/>
        <v>5400</v>
      </c>
      <c r="AT65" s="310">
        <f t="shared" si="323"/>
        <v>4590</v>
      </c>
      <c r="AU65" s="311">
        <f t="shared" si="324"/>
        <v>250</v>
      </c>
      <c r="AV65" s="310">
        <f t="shared" si="325"/>
        <v>60</v>
      </c>
      <c r="AW65" s="310">
        <f t="shared" si="326"/>
        <v>96</v>
      </c>
      <c r="AX65" s="310">
        <f t="shared" si="327"/>
        <v>14297.5</v>
      </c>
      <c r="AY65" s="315">
        <f t="shared" si="328"/>
        <v>0.28034313725490195</v>
      </c>
      <c r="BA65" t="str">
        <f t="shared" si="24"/>
        <v>Computer 1</v>
      </c>
      <c r="BB65" s="316">
        <v>1</v>
      </c>
      <c r="BC65" s="317">
        <v>1</v>
      </c>
      <c r="BD65" s="318">
        <f t="shared" si="272"/>
        <v>1.02</v>
      </c>
      <c r="BE65" s="319">
        <f t="shared" si="329"/>
        <v>52020</v>
      </c>
      <c r="BF65" s="319">
        <f t="shared" si="273"/>
        <v>52020</v>
      </c>
      <c r="BG65" s="319">
        <f t="shared" si="274"/>
        <v>3225.24</v>
      </c>
      <c r="BH65" s="319">
        <f t="shared" si="275"/>
        <v>754.29000000000008</v>
      </c>
      <c r="BI65" s="321">
        <f t="shared" si="276"/>
        <v>5400</v>
      </c>
      <c r="BJ65" s="319">
        <f t="shared" si="277"/>
        <v>4681.8</v>
      </c>
      <c r="BK65" s="321">
        <f t="shared" si="278"/>
        <v>250</v>
      </c>
      <c r="BL65" s="319">
        <f t="shared" si="279"/>
        <v>60</v>
      </c>
      <c r="BM65" s="319">
        <f t="shared" si="280"/>
        <v>96</v>
      </c>
      <c r="BN65" s="319">
        <f t="shared" si="281"/>
        <v>14467.329999999998</v>
      </c>
      <c r="BO65" s="322">
        <f t="shared" si="282"/>
        <v>0.27811091887735484</v>
      </c>
      <c r="BQ65" t="str">
        <f t="shared" si="37"/>
        <v>Computer 1</v>
      </c>
      <c r="BR65" s="323">
        <v>1</v>
      </c>
      <c r="BS65" s="324">
        <v>1</v>
      </c>
      <c r="BT65" s="325">
        <f t="shared" si="283"/>
        <v>1.02</v>
      </c>
      <c r="BU65" s="326">
        <f t="shared" si="284"/>
        <v>53060.4</v>
      </c>
      <c r="BV65" s="326">
        <f t="shared" si="285"/>
        <v>53060.4</v>
      </c>
      <c r="BW65" s="326">
        <f t="shared" si="286"/>
        <v>3289.7447999999999</v>
      </c>
      <c r="BX65" s="326">
        <f t="shared" si="287"/>
        <v>769.37580000000003</v>
      </c>
      <c r="BY65" s="327">
        <f t="shared" si="288"/>
        <v>5400</v>
      </c>
      <c r="BZ65" s="326">
        <f t="shared" si="289"/>
        <v>4775.4359999999997</v>
      </c>
      <c r="CA65" s="327">
        <f t="shared" si="290"/>
        <v>250</v>
      </c>
      <c r="CB65" s="326">
        <f t="shared" si="291"/>
        <v>60</v>
      </c>
      <c r="CC65" s="326">
        <f t="shared" si="292"/>
        <v>96</v>
      </c>
      <c r="CD65" s="326">
        <f t="shared" si="293"/>
        <v>14640.5566</v>
      </c>
      <c r="CE65" s="328">
        <f t="shared" si="294"/>
        <v>0.2759224694876028</v>
      </c>
      <c r="CG65" t="str">
        <f t="shared" si="50"/>
        <v>Computer 1</v>
      </c>
      <c r="CH65" s="330">
        <v>1</v>
      </c>
      <c r="CI65" s="331">
        <v>1</v>
      </c>
      <c r="CJ65" s="332">
        <f t="shared" si="295"/>
        <v>1.02</v>
      </c>
      <c r="CK65" s="333">
        <f t="shared" si="296"/>
        <v>54121.608</v>
      </c>
      <c r="CL65" s="333">
        <f t="shared" si="297"/>
        <v>54121.608</v>
      </c>
      <c r="CM65" s="333">
        <f t="shared" si="298"/>
        <v>3355.5396959999998</v>
      </c>
      <c r="CN65" s="333">
        <f t="shared" si="299"/>
        <v>784.76331600000003</v>
      </c>
      <c r="CO65" s="336">
        <f t="shared" si="300"/>
        <v>5400</v>
      </c>
      <c r="CP65" s="333">
        <f t="shared" si="301"/>
        <v>4870.9447199999995</v>
      </c>
      <c r="CQ65" s="336">
        <f t="shared" si="302"/>
        <v>250</v>
      </c>
      <c r="CR65" s="333">
        <f t="shared" si="303"/>
        <v>60</v>
      </c>
      <c r="CS65" s="333">
        <f t="shared" si="304"/>
        <v>96</v>
      </c>
      <c r="CT65" s="333">
        <f t="shared" si="305"/>
        <v>14817.247732</v>
      </c>
      <c r="CU65" s="338">
        <f t="shared" si="306"/>
        <v>0.27377693087019883</v>
      </c>
    </row>
    <row r="66" spans="1:99" ht="14.25" customHeight="1">
      <c r="A66" s="293" t="s">
        <v>191</v>
      </c>
      <c r="B66" s="33" t="s">
        <v>165</v>
      </c>
      <c r="C66" s="33" t="s">
        <v>255</v>
      </c>
      <c r="D66" s="33" t="s">
        <v>80</v>
      </c>
      <c r="E66" s="15" t="s">
        <v>166</v>
      </c>
      <c r="F66" s="294"/>
      <c r="G66" s="51"/>
      <c r="H66" s="295"/>
      <c r="I66" s="97"/>
      <c r="J66" s="99"/>
      <c r="K66" s="99"/>
      <c r="L66" s="99"/>
      <c r="M66" s="263"/>
      <c r="N66" s="99"/>
      <c r="O66" s="99"/>
      <c r="P66" s="99"/>
      <c r="Q66" s="99"/>
      <c r="R66" s="99"/>
      <c r="S66" s="300"/>
      <c r="T66" s="15"/>
      <c r="U66" s="15" t="str">
        <f t="shared" si="0"/>
        <v>Computer 2</v>
      </c>
      <c r="V66" s="301"/>
      <c r="W66" s="302"/>
      <c r="X66" s="303"/>
      <c r="Y66" s="304"/>
      <c r="Z66" s="303"/>
      <c r="AA66" s="303"/>
      <c r="AB66" s="303"/>
      <c r="AC66" s="129"/>
      <c r="AD66" s="303"/>
      <c r="AE66" s="129"/>
      <c r="AF66" s="303"/>
      <c r="AG66" s="303"/>
      <c r="AH66" s="303"/>
      <c r="AI66" s="306"/>
      <c r="AJ66" s="15"/>
      <c r="AK66" s="15" t="str">
        <f t="shared" si="11"/>
        <v>Computer 2</v>
      </c>
      <c r="AL66" s="307"/>
      <c r="AM66" s="308"/>
      <c r="AN66" s="309"/>
      <c r="AO66" s="310"/>
      <c r="AP66" s="310"/>
      <c r="AQ66" s="310"/>
      <c r="AR66" s="310"/>
      <c r="AS66" s="134"/>
      <c r="AT66" s="310"/>
      <c r="AU66" s="134"/>
      <c r="AV66" s="310"/>
      <c r="AW66" s="310"/>
      <c r="AX66" s="310"/>
      <c r="AY66" s="315"/>
      <c r="BA66" t="str">
        <f t="shared" si="24"/>
        <v>Computer 2</v>
      </c>
      <c r="BB66" s="316"/>
      <c r="BC66" s="317"/>
      <c r="BD66" s="318"/>
      <c r="BE66" s="319"/>
      <c r="BF66" s="319"/>
      <c r="BG66" s="319"/>
      <c r="BH66" s="319"/>
      <c r="BI66" s="139"/>
      <c r="BJ66" s="319"/>
      <c r="BK66" s="139"/>
      <c r="BL66" s="319"/>
      <c r="BM66" s="319"/>
      <c r="BN66" s="319"/>
      <c r="BO66" s="322"/>
      <c r="BQ66" t="str">
        <f t="shared" si="37"/>
        <v>Computer 2</v>
      </c>
      <c r="BR66" s="323">
        <v>1</v>
      </c>
      <c r="BS66" s="324">
        <v>1</v>
      </c>
      <c r="BT66" s="325">
        <f t="shared" si="283"/>
        <v>1.02</v>
      </c>
      <c r="BU66" s="349">
        <v>50000</v>
      </c>
      <c r="BV66" s="326">
        <f t="shared" si="285"/>
        <v>50000</v>
      </c>
      <c r="BW66" s="326">
        <f t="shared" si="286"/>
        <v>3100</v>
      </c>
      <c r="BX66" s="326">
        <f t="shared" si="287"/>
        <v>725</v>
      </c>
      <c r="BY66" s="327">
        <f t="shared" si="288"/>
        <v>5400</v>
      </c>
      <c r="BZ66" s="326">
        <f t="shared" si="289"/>
        <v>4500</v>
      </c>
      <c r="CA66" s="327">
        <f t="shared" si="290"/>
        <v>250</v>
      </c>
      <c r="CB66" s="326">
        <f t="shared" si="291"/>
        <v>60</v>
      </c>
      <c r="CC66" s="326">
        <f t="shared" si="292"/>
        <v>96</v>
      </c>
      <c r="CD66" s="326">
        <f t="shared" si="293"/>
        <v>14131</v>
      </c>
      <c r="CE66" s="328">
        <f t="shared" si="294"/>
        <v>0.28261999999999998</v>
      </c>
      <c r="CG66" t="str">
        <f t="shared" si="50"/>
        <v>Computer 2</v>
      </c>
      <c r="CH66" s="330">
        <v>1</v>
      </c>
      <c r="CI66" s="331">
        <v>1</v>
      </c>
      <c r="CJ66" s="332">
        <f t="shared" si="295"/>
        <v>1.02</v>
      </c>
      <c r="CK66" s="333">
        <f t="shared" si="296"/>
        <v>51000</v>
      </c>
      <c r="CL66" s="333">
        <f t="shared" si="297"/>
        <v>51000</v>
      </c>
      <c r="CM66" s="333">
        <f t="shared" si="298"/>
        <v>3162</v>
      </c>
      <c r="CN66" s="333">
        <f t="shared" si="299"/>
        <v>739.5</v>
      </c>
      <c r="CO66" s="336">
        <f t="shared" si="300"/>
        <v>5400</v>
      </c>
      <c r="CP66" s="333">
        <f t="shared" si="301"/>
        <v>4590</v>
      </c>
      <c r="CQ66" s="336">
        <f t="shared" si="302"/>
        <v>250</v>
      </c>
      <c r="CR66" s="333">
        <f t="shared" si="303"/>
        <v>60</v>
      </c>
      <c r="CS66" s="333">
        <f t="shared" si="304"/>
        <v>96</v>
      </c>
      <c r="CT66" s="333">
        <f t="shared" si="305"/>
        <v>14297.5</v>
      </c>
      <c r="CU66" s="338">
        <f t="shared" si="306"/>
        <v>0.28034313725490195</v>
      </c>
    </row>
    <row r="67" spans="1:99" ht="14.25" customHeight="1">
      <c r="A67" s="293" t="s">
        <v>191</v>
      </c>
      <c r="B67" s="33" t="s">
        <v>165</v>
      </c>
      <c r="C67" s="33" t="s">
        <v>256</v>
      </c>
      <c r="D67" s="33" t="s">
        <v>80</v>
      </c>
      <c r="E67" s="15" t="s">
        <v>166</v>
      </c>
      <c r="F67" s="294"/>
      <c r="G67" s="51"/>
      <c r="H67" s="295"/>
      <c r="I67" s="97"/>
      <c r="J67" s="99"/>
      <c r="K67" s="99"/>
      <c r="L67" s="99"/>
      <c r="M67" s="263"/>
      <c r="N67" s="99"/>
      <c r="O67" s="99"/>
      <c r="P67" s="99"/>
      <c r="Q67" s="99"/>
      <c r="R67" s="99"/>
      <c r="S67" s="300"/>
      <c r="T67" s="15"/>
      <c r="U67" s="15" t="str">
        <f t="shared" si="0"/>
        <v>Spanish</v>
      </c>
      <c r="V67" s="301">
        <v>0</v>
      </c>
      <c r="W67" s="302">
        <v>0</v>
      </c>
      <c r="X67" s="303"/>
      <c r="Y67" s="304">
        <v>50000</v>
      </c>
      <c r="Z67" s="303">
        <f>V67*W67*Y67</f>
        <v>0</v>
      </c>
      <c r="AA67" s="303">
        <f>Z67*AA$10</f>
        <v>0</v>
      </c>
      <c r="AB67" s="303">
        <f>Z67*AB$10</f>
        <v>0</v>
      </c>
      <c r="AC67" s="305">
        <f>V67*W67*AC$10</f>
        <v>0</v>
      </c>
      <c r="AD67" s="303">
        <f>Z67*AD$10</f>
        <v>0</v>
      </c>
      <c r="AE67" s="305">
        <f>(V67*W67)*AE$10</f>
        <v>0</v>
      </c>
      <c r="AF67" s="303">
        <f>(V67*W67)*AF$10</f>
        <v>0</v>
      </c>
      <c r="AG67" s="303">
        <f>(V67*W67)*AG$10</f>
        <v>0</v>
      </c>
      <c r="AH67" s="303">
        <f>SUM(AA67:AG67)</f>
        <v>0</v>
      </c>
      <c r="AI67" s="306" t="e">
        <f>AH67/Z67</f>
        <v>#DIV/0!</v>
      </c>
      <c r="AJ67" s="15"/>
      <c r="AK67" s="15" t="str">
        <f t="shared" si="11"/>
        <v>Spanish</v>
      </c>
      <c r="AL67" s="307">
        <v>1</v>
      </c>
      <c r="AM67" s="308">
        <v>1</v>
      </c>
      <c r="AN67" s="309">
        <f>$AN$10</f>
        <v>1.02</v>
      </c>
      <c r="AO67" s="310">
        <f>Y67*AN67</f>
        <v>51000</v>
      </c>
      <c r="AP67" s="310">
        <f>AL67*AM67*AO67</f>
        <v>51000</v>
      </c>
      <c r="AQ67" s="310">
        <f>AP67*AQ$10</f>
        <v>3162</v>
      </c>
      <c r="AR67" s="310">
        <f>AP67*AR$10</f>
        <v>739.5</v>
      </c>
      <c r="AS67" s="311">
        <f>AL67*AM67*AS$10</f>
        <v>5400</v>
      </c>
      <c r="AT67" s="310">
        <f>AP67*AT$10</f>
        <v>4590</v>
      </c>
      <c r="AU67" s="311">
        <f>(AL67*AM67)*AU$10</f>
        <v>250</v>
      </c>
      <c r="AV67" s="310">
        <f>(AL67*AM67)*AV$10</f>
        <v>60</v>
      </c>
      <c r="AW67" s="310">
        <f>(AL67*AM67)*AW$10</f>
        <v>96</v>
      </c>
      <c r="AX67" s="310">
        <f>SUM(AQ67:AW67)</f>
        <v>14297.5</v>
      </c>
      <c r="AY67" s="315">
        <f>AX67/AP67</f>
        <v>0.28034313725490195</v>
      </c>
      <c r="BA67" t="str">
        <f t="shared" si="24"/>
        <v>Spanish</v>
      </c>
      <c r="BB67" s="316">
        <v>1</v>
      </c>
      <c r="BC67" s="317">
        <v>1</v>
      </c>
      <c r="BD67" s="318">
        <f>$BD$10</f>
        <v>1.02</v>
      </c>
      <c r="BE67" s="319">
        <f>AO67*BD67</f>
        <v>52020</v>
      </c>
      <c r="BF67" s="319">
        <f>BB67*BC67*BE67</f>
        <v>52020</v>
      </c>
      <c r="BG67" s="319">
        <f>BF67*BG$10</f>
        <v>3225.24</v>
      </c>
      <c r="BH67" s="319">
        <f>BF67*BH$10</f>
        <v>754.29000000000008</v>
      </c>
      <c r="BI67" s="321">
        <f>BB67*BC67*BI$10</f>
        <v>5400</v>
      </c>
      <c r="BJ67" s="319">
        <f>BF67*BJ$10</f>
        <v>4681.8</v>
      </c>
      <c r="BK67" s="321">
        <f>(BB67*BC67)*BK$10</f>
        <v>250</v>
      </c>
      <c r="BL67" s="319">
        <f>(BB67*BC67)*BL$10</f>
        <v>60</v>
      </c>
      <c r="BM67" s="319">
        <f>(BB67*BC67)*BM$10</f>
        <v>96</v>
      </c>
      <c r="BN67" s="319">
        <f>SUM(BG67:BM67)</f>
        <v>14467.329999999998</v>
      </c>
      <c r="BO67" s="322">
        <f>BN67/BF67</f>
        <v>0.27811091887735484</v>
      </c>
      <c r="BQ67" t="str">
        <f t="shared" si="37"/>
        <v>Spanish</v>
      </c>
      <c r="BR67" s="323">
        <v>1</v>
      </c>
      <c r="BS67" s="324">
        <v>1</v>
      </c>
      <c r="BT67" s="325">
        <f t="shared" si="283"/>
        <v>1.02</v>
      </c>
      <c r="BU67" s="326">
        <f>BE67*BT67</f>
        <v>53060.4</v>
      </c>
      <c r="BV67" s="326">
        <f t="shared" si="285"/>
        <v>53060.4</v>
      </c>
      <c r="BW67" s="326">
        <f t="shared" si="286"/>
        <v>3289.7447999999999</v>
      </c>
      <c r="BX67" s="326">
        <f t="shared" si="287"/>
        <v>769.37580000000003</v>
      </c>
      <c r="BY67" s="327">
        <f t="shared" si="288"/>
        <v>5400</v>
      </c>
      <c r="BZ67" s="326">
        <f t="shared" si="289"/>
        <v>4775.4359999999997</v>
      </c>
      <c r="CA67" s="327">
        <f t="shared" si="290"/>
        <v>250</v>
      </c>
      <c r="CB67" s="326">
        <f t="shared" si="291"/>
        <v>60</v>
      </c>
      <c r="CC67" s="326">
        <f t="shared" si="292"/>
        <v>96</v>
      </c>
      <c r="CD67" s="326">
        <f t="shared" si="293"/>
        <v>14640.5566</v>
      </c>
      <c r="CE67" s="328">
        <f t="shared" si="294"/>
        <v>0.2759224694876028</v>
      </c>
      <c r="CG67" t="str">
        <f t="shared" si="50"/>
        <v>Spanish</v>
      </c>
      <c r="CH67" s="330">
        <v>1</v>
      </c>
      <c r="CI67" s="331">
        <v>1</v>
      </c>
      <c r="CJ67" s="332">
        <f t="shared" si="295"/>
        <v>1.02</v>
      </c>
      <c r="CK67" s="333">
        <f t="shared" si="296"/>
        <v>54121.608</v>
      </c>
      <c r="CL67" s="333">
        <f t="shared" si="297"/>
        <v>54121.608</v>
      </c>
      <c r="CM67" s="333">
        <f t="shared" si="298"/>
        <v>3355.5396959999998</v>
      </c>
      <c r="CN67" s="333">
        <f t="shared" si="299"/>
        <v>784.76331600000003</v>
      </c>
      <c r="CO67" s="336">
        <f t="shared" si="300"/>
        <v>5400</v>
      </c>
      <c r="CP67" s="333">
        <f t="shared" si="301"/>
        <v>4870.9447199999995</v>
      </c>
      <c r="CQ67" s="336">
        <f t="shared" si="302"/>
        <v>250</v>
      </c>
      <c r="CR67" s="333">
        <f t="shared" si="303"/>
        <v>60</v>
      </c>
      <c r="CS67" s="333">
        <f t="shared" si="304"/>
        <v>96</v>
      </c>
      <c r="CT67" s="333">
        <f t="shared" si="305"/>
        <v>14817.247732</v>
      </c>
      <c r="CU67" s="338">
        <f t="shared" si="306"/>
        <v>0.27377693087019883</v>
      </c>
    </row>
    <row r="68" spans="1:99" ht="14.25" customHeight="1">
      <c r="A68" s="293" t="s">
        <v>191</v>
      </c>
      <c r="B68" s="33" t="s">
        <v>165</v>
      </c>
      <c r="C68" s="33" t="s">
        <v>256</v>
      </c>
      <c r="D68" s="33" t="s">
        <v>80</v>
      </c>
      <c r="E68" s="15" t="s">
        <v>166</v>
      </c>
      <c r="F68" s="294"/>
      <c r="G68" s="51"/>
      <c r="H68" s="295"/>
      <c r="I68" s="97"/>
      <c r="J68" s="99"/>
      <c r="K68" s="99"/>
      <c r="L68" s="99"/>
      <c r="M68" s="263"/>
      <c r="N68" s="99"/>
      <c r="O68" s="99"/>
      <c r="P68" s="99"/>
      <c r="Q68" s="99"/>
      <c r="R68" s="99"/>
      <c r="S68" s="300"/>
      <c r="T68" s="15"/>
      <c r="U68" s="15" t="str">
        <f t="shared" si="0"/>
        <v>Spanish</v>
      </c>
      <c r="V68" s="301"/>
      <c r="W68" s="302"/>
      <c r="X68" s="303"/>
      <c r="Y68" s="304"/>
      <c r="Z68" s="303"/>
      <c r="AA68" s="303"/>
      <c r="AB68" s="303"/>
      <c r="AC68" s="129"/>
      <c r="AD68" s="303"/>
      <c r="AE68" s="129"/>
      <c r="AF68" s="303"/>
      <c r="AG68" s="303"/>
      <c r="AH68" s="303"/>
      <c r="AI68" s="306"/>
      <c r="AJ68" s="15"/>
      <c r="AK68" s="15" t="str">
        <f t="shared" si="11"/>
        <v>Spanish</v>
      </c>
      <c r="AL68" s="307"/>
      <c r="AM68" s="308"/>
      <c r="AN68" s="309"/>
      <c r="AO68" s="310"/>
      <c r="AP68" s="310"/>
      <c r="AQ68" s="310"/>
      <c r="AR68" s="310"/>
      <c r="AS68" s="134"/>
      <c r="AT68" s="310"/>
      <c r="AU68" s="134"/>
      <c r="AV68" s="310"/>
      <c r="AW68" s="310"/>
      <c r="AX68" s="310"/>
      <c r="AY68" s="315"/>
      <c r="BA68" t="str">
        <f t="shared" si="24"/>
        <v>Spanish</v>
      </c>
      <c r="BB68" s="316"/>
      <c r="BC68" s="317"/>
      <c r="BD68" s="318"/>
      <c r="BE68" s="319"/>
      <c r="BF68" s="319"/>
      <c r="BG68" s="319"/>
      <c r="BH68" s="319"/>
      <c r="BI68" s="139"/>
      <c r="BJ68" s="319"/>
      <c r="BK68" s="139"/>
      <c r="BL68" s="319"/>
      <c r="BM68" s="319"/>
      <c r="BN68" s="319"/>
      <c r="BO68" s="322"/>
      <c r="BQ68" t="str">
        <f t="shared" si="37"/>
        <v>Spanish</v>
      </c>
      <c r="BR68" s="323"/>
      <c r="BS68" s="324"/>
      <c r="BT68" s="325"/>
      <c r="BU68" s="326"/>
      <c r="BV68" s="326"/>
      <c r="BW68" s="326"/>
      <c r="BX68" s="326"/>
      <c r="BY68" s="144"/>
      <c r="BZ68" s="326"/>
      <c r="CA68" s="144"/>
      <c r="CB68" s="326"/>
      <c r="CC68" s="326"/>
      <c r="CD68" s="326"/>
      <c r="CE68" s="328"/>
      <c r="CG68" t="str">
        <f t="shared" si="50"/>
        <v>Spanish</v>
      </c>
      <c r="CH68" s="330"/>
      <c r="CI68" s="331"/>
      <c r="CJ68" s="332"/>
      <c r="CK68" s="333"/>
      <c r="CL68" s="333"/>
      <c r="CM68" s="333"/>
      <c r="CN68" s="333"/>
      <c r="CO68" s="149"/>
      <c r="CP68" s="333"/>
      <c r="CQ68" s="149"/>
      <c r="CR68" s="333"/>
      <c r="CS68" s="333"/>
      <c r="CT68" s="333"/>
      <c r="CU68" s="338"/>
    </row>
    <row r="69" spans="1:99" ht="14.25" customHeight="1">
      <c r="A69" s="25" t="s">
        <v>257</v>
      </c>
      <c r="B69" s="33" t="s">
        <v>165</v>
      </c>
      <c r="C69" s="33" t="s">
        <v>220</v>
      </c>
      <c r="D69" s="33" t="s">
        <v>80</v>
      </c>
      <c r="E69" s="15" t="s">
        <v>166</v>
      </c>
      <c r="F69" s="294"/>
      <c r="G69" s="51"/>
      <c r="H69" s="295"/>
      <c r="I69" s="97"/>
      <c r="J69" s="99"/>
      <c r="K69" s="99"/>
      <c r="L69" s="99"/>
      <c r="M69" s="263"/>
      <c r="N69" s="99"/>
      <c r="O69" s="99"/>
      <c r="P69" s="99"/>
      <c r="Q69" s="99"/>
      <c r="R69" s="99"/>
      <c r="S69" s="300"/>
      <c r="T69" s="15"/>
      <c r="U69" s="15" t="str">
        <f t="shared" si="0"/>
        <v>Interventionist/RTI</v>
      </c>
      <c r="V69" s="301">
        <v>1</v>
      </c>
      <c r="W69" s="302">
        <v>1</v>
      </c>
      <c r="X69" s="303"/>
      <c r="Y69" s="304">
        <v>50000</v>
      </c>
      <c r="Z69" s="303">
        <f t="shared" ref="Z69:Z70" si="330">V69*W69*Y69</f>
        <v>50000</v>
      </c>
      <c r="AA69" s="303">
        <f t="shared" ref="AA69:AA70" si="331">Z69*AA$10</f>
        <v>3100</v>
      </c>
      <c r="AB69" s="303">
        <f t="shared" ref="AB69:AB70" si="332">Z69*AB$10</f>
        <v>725</v>
      </c>
      <c r="AC69" s="305">
        <f t="shared" ref="AC69:AC70" si="333">V69*W69*AC$10</f>
        <v>5400</v>
      </c>
      <c r="AD69" s="303">
        <f t="shared" ref="AD69:AD70" si="334">Z69*AD$10</f>
        <v>4500</v>
      </c>
      <c r="AE69" s="305">
        <f t="shared" ref="AE69:AE70" si="335">(V69*W69)*AE$10</f>
        <v>250</v>
      </c>
      <c r="AF69" s="303">
        <f t="shared" ref="AF69:AF70" si="336">(V69*W69)*AF$10</f>
        <v>60</v>
      </c>
      <c r="AG69" s="303">
        <f t="shared" ref="AG69:AG70" si="337">(V69*W69)*AG$10</f>
        <v>96</v>
      </c>
      <c r="AH69" s="303">
        <f t="shared" ref="AH69:AH70" si="338">SUM(AA69:AG69)</f>
        <v>14131</v>
      </c>
      <c r="AI69" s="306">
        <f t="shared" ref="AI69:AI70" si="339">AH69/Z69</f>
        <v>0.28261999999999998</v>
      </c>
      <c r="AJ69" s="15"/>
      <c r="AK69" s="15" t="str">
        <f t="shared" si="11"/>
        <v>Interventionist/RTI</v>
      </c>
      <c r="AL69" s="307">
        <v>1</v>
      </c>
      <c r="AM69" s="308">
        <v>1</v>
      </c>
      <c r="AN69" s="309">
        <f t="shared" ref="AN69:AN70" si="340">$AN$10</f>
        <v>1.02</v>
      </c>
      <c r="AO69" s="310">
        <f t="shared" ref="AO69:AO70" si="341">Y69*AN69</f>
        <v>51000</v>
      </c>
      <c r="AP69" s="310">
        <f t="shared" ref="AP69:AP70" si="342">AL69*AM69*AO69</f>
        <v>51000</v>
      </c>
      <c r="AQ69" s="310">
        <f t="shared" ref="AQ69:AQ70" si="343">AP69*AQ$10</f>
        <v>3162</v>
      </c>
      <c r="AR69" s="310">
        <f t="shared" ref="AR69:AR70" si="344">AP69*AR$10</f>
        <v>739.5</v>
      </c>
      <c r="AS69" s="311">
        <f t="shared" ref="AS69:AS70" si="345">AL69*AM69*AS$10</f>
        <v>5400</v>
      </c>
      <c r="AT69" s="310">
        <f t="shared" ref="AT69:AT70" si="346">AP69*AT$10</f>
        <v>4590</v>
      </c>
      <c r="AU69" s="311">
        <f t="shared" ref="AU69:AU70" si="347">(AL69*AM69)*AU$10</f>
        <v>250</v>
      </c>
      <c r="AV69" s="310">
        <f t="shared" ref="AV69:AV70" si="348">(AL69*AM69)*AV$10</f>
        <v>60</v>
      </c>
      <c r="AW69" s="310">
        <f t="shared" ref="AW69:AW70" si="349">(AL69*AM69)*AW$10</f>
        <v>96</v>
      </c>
      <c r="AX69" s="310">
        <f t="shared" ref="AX69:AX70" si="350">SUM(AQ69:AW69)</f>
        <v>14297.5</v>
      </c>
      <c r="AY69" s="315">
        <f t="shared" ref="AY69:AY70" si="351">AX69/AP69</f>
        <v>0.28034313725490195</v>
      </c>
      <c r="BA69" t="str">
        <f t="shared" si="24"/>
        <v>Interventionist/RTI</v>
      </c>
      <c r="BB69" s="316">
        <v>1</v>
      </c>
      <c r="BC69" s="317">
        <v>1</v>
      </c>
      <c r="BD69" s="318">
        <f t="shared" ref="BD69:BD76" si="352">$BD$10</f>
        <v>1.02</v>
      </c>
      <c r="BE69" s="319">
        <f t="shared" ref="BE69:BE70" si="353">AO69*BD69</f>
        <v>52020</v>
      </c>
      <c r="BF69" s="319">
        <f t="shared" ref="BF69:BF76" si="354">BB69*BC69*BE69</f>
        <v>52020</v>
      </c>
      <c r="BG69" s="319">
        <f t="shared" ref="BG69:BG76" si="355">BF69*BG$10</f>
        <v>3225.24</v>
      </c>
      <c r="BH69" s="319">
        <f t="shared" ref="BH69:BH76" si="356">BF69*BH$10</f>
        <v>754.29000000000008</v>
      </c>
      <c r="BI69" s="321">
        <f t="shared" ref="BI69:BI76" si="357">BB69*BC69*BI$10</f>
        <v>5400</v>
      </c>
      <c r="BJ69" s="319">
        <f t="shared" ref="BJ69:BJ76" si="358">BF69*BJ$10</f>
        <v>4681.8</v>
      </c>
      <c r="BK69" s="321">
        <f t="shared" ref="BK69:BK76" si="359">(BB69*BC69)*BK$10</f>
        <v>250</v>
      </c>
      <c r="BL69" s="319">
        <f t="shared" ref="BL69:BL76" si="360">(BB69*BC69)*BL$10</f>
        <v>60</v>
      </c>
      <c r="BM69" s="319">
        <f t="shared" ref="BM69:BM76" si="361">(BB69*BC69)*BM$10</f>
        <v>96</v>
      </c>
      <c r="BN69" s="319">
        <f t="shared" ref="BN69:BN76" si="362">SUM(BG69:BM69)</f>
        <v>14467.329999999998</v>
      </c>
      <c r="BO69" s="322">
        <f t="shared" ref="BO69:BO76" si="363">BN69/BF69</f>
        <v>0.27811091887735484</v>
      </c>
      <c r="BQ69" t="str">
        <f t="shared" si="37"/>
        <v>Interventionist/RTI</v>
      </c>
      <c r="BR69" s="323">
        <v>1</v>
      </c>
      <c r="BS69" s="324">
        <v>1</v>
      </c>
      <c r="BT69" s="325">
        <f t="shared" ref="BT69:BT76" si="364">$BT$10</f>
        <v>1.02</v>
      </c>
      <c r="BU69" s="326">
        <f t="shared" ref="BU69:BU76" si="365">BE69*BT69</f>
        <v>53060.4</v>
      </c>
      <c r="BV69" s="326">
        <f t="shared" ref="BV69:BV76" si="366">BR69*BS69*BU69</f>
        <v>53060.4</v>
      </c>
      <c r="BW69" s="326">
        <f t="shared" ref="BW69:BW76" si="367">BV69*BW$10</f>
        <v>3289.7447999999999</v>
      </c>
      <c r="BX69" s="326">
        <f t="shared" ref="BX69:BX76" si="368">BV69*BX$10</f>
        <v>769.37580000000003</v>
      </c>
      <c r="BY69" s="327">
        <f t="shared" ref="BY69:BY76" si="369">BR69*BS69*BY$10</f>
        <v>5400</v>
      </c>
      <c r="BZ69" s="326">
        <f t="shared" ref="BZ69:BZ76" si="370">BV69*BZ$10</f>
        <v>4775.4359999999997</v>
      </c>
      <c r="CA69" s="327">
        <f t="shared" ref="CA69:CA76" si="371">(BR69*BS69)*CA$10</f>
        <v>250</v>
      </c>
      <c r="CB69" s="326">
        <f t="shared" ref="CB69:CB76" si="372">(BR69*BS69)*CB$10</f>
        <v>60</v>
      </c>
      <c r="CC69" s="326">
        <f t="shared" ref="CC69:CC76" si="373">(BR69*BS69)*CC$10</f>
        <v>96</v>
      </c>
      <c r="CD69" s="326">
        <f t="shared" ref="CD69:CD76" si="374">SUM(BW69:CC69)</f>
        <v>14640.5566</v>
      </c>
      <c r="CE69" s="328">
        <f t="shared" ref="CE69:CE76" si="375">CD69/BV69</f>
        <v>0.2759224694876028</v>
      </c>
      <c r="CG69" t="str">
        <f t="shared" si="50"/>
        <v>Interventionist/RTI</v>
      </c>
      <c r="CH69" s="330">
        <v>1</v>
      </c>
      <c r="CI69" s="331">
        <v>1</v>
      </c>
      <c r="CJ69" s="332">
        <f t="shared" ref="CJ69:CJ76" si="376">$CJ$10</f>
        <v>1.02</v>
      </c>
      <c r="CK69" s="333">
        <f t="shared" ref="CK69:CK76" si="377">BU69*CJ69</f>
        <v>54121.608</v>
      </c>
      <c r="CL69" s="333">
        <f t="shared" ref="CL69:CL76" si="378">CH69*CI69*CK69</f>
        <v>54121.608</v>
      </c>
      <c r="CM69" s="333">
        <f t="shared" ref="CM69:CM76" si="379">CL69*CM$10</f>
        <v>3355.5396959999998</v>
      </c>
      <c r="CN69" s="333">
        <f t="shared" ref="CN69:CN76" si="380">CL69*CN$10</f>
        <v>784.76331600000003</v>
      </c>
      <c r="CO69" s="336">
        <f t="shared" ref="CO69:CO76" si="381">CH69*CI69*CO$10</f>
        <v>5400</v>
      </c>
      <c r="CP69" s="333">
        <f t="shared" ref="CP69:CP76" si="382">CL69*CP$10</f>
        <v>4870.9447199999995</v>
      </c>
      <c r="CQ69" s="336">
        <f t="shared" ref="CQ69:CQ76" si="383">(CH69*CI69)*CQ$10</f>
        <v>250</v>
      </c>
      <c r="CR69" s="333">
        <f t="shared" ref="CR69:CR76" si="384">(CH69*CI69)*CR$10</f>
        <v>60</v>
      </c>
      <c r="CS69" s="333">
        <f t="shared" ref="CS69:CS76" si="385">(CH69*CI69)*CS$10</f>
        <v>96</v>
      </c>
      <c r="CT69" s="333">
        <f t="shared" ref="CT69:CT76" si="386">SUM(CM69:CS69)</f>
        <v>14817.247732</v>
      </c>
      <c r="CU69" s="338">
        <f t="shared" ref="CU69:CU76" si="387">CT69/CL69</f>
        <v>0.27377693087019883</v>
      </c>
    </row>
    <row r="70" spans="1:99" ht="14.25" customHeight="1">
      <c r="A70" s="25" t="s">
        <v>257</v>
      </c>
      <c r="B70" s="33" t="s">
        <v>165</v>
      </c>
      <c r="C70" s="33" t="s">
        <v>220</v>
      </c>
      <c r="D70" s="33" t="s">
        <v>80</v>
      </c>
      <c r="E70" s="15" t="s">
        <v>166</v>
      </c>
      <c r="F70" s="294"/>
      <c r="G70" s="51"/>
      <c r="H70" s="295"/>
      <c r="I70" s="97"/>
      <c r="J70" s="99"/>
      <c r="K70" s="99"/>
      <c r="L70" s="99"/>
      <c r="M70" s="263"/>
      <c r="N70" s="99"/>
      <c r="O70" s="99"/>
      <c r="P70" s="99"/>
      <c r="Q70" s="99"/>
      <c r="R70" s="99"/>
      <c r="S70" s="300"/>
      <c r="T70" s="15"/>
      <c r="U70" s="15" t="str">
        <f t="shared" si="0"/>
        <v>Interventionist/RTI</v>
      </c>
      <c r="V70" s="301">
        <v>1</v>
      </c>
      <c r="W70" s="302">
        <v>1</v>
      </c>
      <c r="X70" s="303"/>
      <c r="Y70" s="304">
        <v>50000</v>
      </c>
      <c r="Z70" s="303">
        <f t="shared" si="330"/>
        <v>50000</v>
      </c>
      <c r="AA70" s="303">
        <f t="shared" si="331"/>
        <v>3100</v>
      </c>
      <c r="AB70" s="303">
        <f t="shared" si="332"/>
        <v>725</v>
      </c>
      <c r="AC70" s="305">
        <f t="shared" si="333"/>
        <v>5400</v>
      </c>
      <c r="AD70" s="303">
        <f t="shared" si="334"/>
        <v>4500</v>
      </c>
      <c r="AE70" s="305">
        <f t="shared" si="335"/>
        <v>250</v>
      </c>
      <c r="AF70" s="303">
        <f t="shared" si="336"/>
        <v>60</v>
      </c>
      <c r="AG70" s="303">
        <f t="shared" si="337"/>
        <v>96</v>
      </c>
      <c r="AH70" s="303">
        <f t="shared" si="338"/>
        <v>14131</v>
      </c>
      <c r="AI70" s="306">
        <f t="shared" si="339"/>
        <v>0.28261999999999998</v>
      </c>
      <c r="AJ70" s="15"/>
      <c r="AK70" s="15" t="str">
        <f t="shared" si="11"/>
        <v>Interventionist/RTI</v>
      </c>
      <c r="AL70" s="307">
        <v>1</v>
      </c>
      <c r="AM70" s="308">
        <v>1</v>
      </c>
      <c r="AN70" s="309">
        <f t="shared" si="340"/>
        <v>1.02</v>
      </c>
      <c r="AO70" s="310">
        <f t="shared" si="341"/>
        <v>51000</v>
      </c>
      <c r="AP70" s="310">
        <f t="shared" si="342"/>
        <v>51000</v>
      </c>
      <c r="AQ70" s="310">
        <f t="shared" si="343"/>
        <v>3162</v>
      </c>
      <c r="AR70" s="310">
        <f t="shared" si="344"/>
        <v>739.5</v>
      </c>
      <c r="AS70" s="311">
        <f t="shared" si="345"/>
        <v>5400</v>
      </c>
      <c r="AT70" s="310">
        <f t="shared" si="346"/>
        <v>4590</v>
      </c>
      <c r="AU70" s="311">
        <f t="shared" si="347"/>
        <v>250</v>
      </c>
      <c r="AV70" s="310">
        <f t="shared" si="348"/>
        <v>60</v>
      </c>
      <c r="AW70" s="310">
        <f t="shared" si="349"/>
        <v>96</v>
      </c>
      <c r="AX70" s="310">
        <f t="shared" si="350"/>
        <v>14297.5</v>
      </c>
      <c r="AY70" s="315">
        <f t="shared" si="351"/>
        <v>0.28034313725490195</v>
      </c>
      <c r="BA70" t="str">
        <f t="shared" si="24"/>
        <v>Interventionist/RTI</v>
      </c>
      <c r="BB70" s="316">
        <v>1</v>
      </c>
      <c r="BC70" s="317">
        <v>1</v>
      </c>
      <c r="BD70" s="318">
        <f t="shared" si="352"/>
        <v>1.02</v>
      </c>
      <c r="BE70" s="319">
        <f t="shared" si="353"/>
        <v>52020</v>
      </c>
      <c r="BF70" s="319">
        <f t="shared" si="354"/>
        <v>52020</v>
      </c>
      <c r="BG70" s="319">
        <f t="shared" si="355"/>
        <v>3225.24</v>
      </c>
      <c r="BH70" s="319">
        <f t="shared" si="356"/>
        <v>754.29000000000008</v>
      </c>
      <c r="BI70" s="321">
        <f t="shared" si="357"/>
        <v>5400</v>
      </c>
      <c r="BJ70" s="319">
        <f t="shared" si="358"/>
        <v>4681.8</v>
      </c>
      <c r="BK70" s="321">
        <f t="shared" si="359"/>
        <v>250</v>
      </c>
      <c r="BL70" s="319">
        <f t="shared" si="360"/>
        <v>60</v>
      </c>
      <c r="BM70" s="319">
        <f t="shared" si="361"/>
        <v>96</v>
      </c>
      <c r="BN70" s="319">
        <f t="shared" si="362"/>
        <v>14467.329999999998</v>
      </c>
      <c r="BO70" s="322">
        <f t="shared" si="363"/>
        <v>0.27811091887735484</v>
      </c>
      <c r="BQ70" t="str">
        <f t="shared" si="37"/>
        <v>Interventionist/RTI</v>
      </c>
      <c r="BR70" s="323">
        <v>1</v>
      </c>
      <c r="BS70" s="324">
        <v>1</v>
      </c>
      <c r="BT70" s="325">
        <f t="shared" si="364"/>
        <v>1.02</v>
      </c>
      <c r="BU70" s="326">
        <f t="shared" si="365"/>
        <v>53060.4</v>
      </c>
      <c r="BV70" s="326">
        <f t="shared" si="366"/>
        <v>53060.4</v>
      </c>
      <c r="BW70" s="326">
        <f t="shared" si="367"/>
        <v>3289.7447999999999</v>
      </c>
      <c r="BX70" s="326">
        <f t="shared" si="368"/>
        <v>769.37580000000003</v>
      </c>
      <c r="BY70" s="327">
        <f t="shared" si="369"/>
        <v>5400</v>
      </c>
      <c r="BZ70" s="326">
        <f t="shared" si="370"/>
        <v>4775.4359999999997</v>
      </c>
      <c r="CA70" s="327">
        <f t="shared" si="371"/>
        <v>250</v>
      </c>
      <c r="CB70" s="326">
        <f t="shared" si="372"/>
        <v>60</v>
      </c>
      <c r="CC70" s="326">
        <f t="shared" si="373"/>
        <v>96</v>
      </c>
      <c r="CD70" s="326">
        <f t="shared" si="374"/>
        <v>14640.5566</v>
      </c>
      <c r="CE70" s="328">
        <f t="shared" si="375"/>
        <v>0.2759224694876028</v>
      </c>
      <c r="CG70" t="str">
        <f t="shared" si="50"/>
        <v>Interventionist/RTI</v>
      </c>
      <c r="CH70" s="330">
        <v>1</v>
      </c>
      <c r="CI70" s="331">
        <v>1</v>
      </c>
      <c r="CJ70" s="332">
        <f t="shared" si="376"/>
        <v>1.02</v>
      </c>
      <c r="CK70" s="333">
        <f t="shared" si="377"/>
        <v>54121.608</v>
      </c>
      <c r="CL70" s="333">
        <f t="shared" si="378"/>
        <v>54121.608</v>
      </c>
      <c r="CM70" s="333">
        <f t="shared" si="379"/>
        <v>3355.5396959999998</v>
      </c>
      <c r="CN70" s="333">
        <f t="shared" si="380"/>
        <v>784.76331600000003</v>
      </c>
      <c r="CO70" s="336">
        <f t="shared" si="381"/>
        <v>5400</v>
      </c>
      <c r="CP70" s="333">
        <f t="shared" si="382"/>
        <v>4870.9447199999995</v>
      </c>
      <c r="CQ70" s="336">
        <f t="shared" si="383"/>
        <v>250</v>
      </c>
      <c r="CR70" s="333">
        <f t="shared" si="384"/>
        <v>60</v>
      </c>
      <c r="CS70" s="333">
        <f t="shared" si="385"/>
        <v>96</v>
      </c>
      <c r="CT70" s="333">
        <f t="shared" si="386"/>
        <v>14817.247732</v>
      </c>
      <c r="CU70" s="338">
        <f t="shared" si="387"/>
        <v>0.27377693087019883</v>
      </c>
    </row>
    <row r="71" spans="1:99" ht="14.25" customHeight="1">
      <c r="A71" s="25" t="s">
        <v>257</v>
      </c>
      <c r="B71" s="33" t="s">
        <v>165</v>
      </c>
      <c r="C71" s="33" t="s">
        <v>220</v>
      </c>
      <c r="D71" s="33" t="s">
        <v>80</v>
      </c>
      <c r="E71" s="15" t="s">
        <v>166</v>
      </c>
      <c r="F71" s="294"/>
      <c r="G71" s="51"/>
      <c r="H71" s="295"/>
      <c r="I71" s="97"/>
      <c r="J71" s="99"/>
      <c r="K71" s="99"/>
      <c r="L71" s="99"/>
      <c r="M71" s="263"/>
      <c r="N71" s="99"/>
      <c r="O71" s="99"/>
      <c r="P71" s="99"/>
      <c r="Q71" s="99"/>
      <c r="R71" s="99"/>
      <c r="S71" s="300"/>
      <c r="T71" s="15"/>
      <c r="U71" s="15" t="str">
        <f t="shared" si="0"/>
        <v>Interventionist/RTI</v>
      </c>
      <c r="V71" s="301"/>
      <c r="W71" s="302"/>
      <c r="X71" s="303"/>
      <c r="Y71" s="304"/>
      <c r="Z71" s="303"/>
      <c r="AA71" s="303"/>
      <c r="AB71" s="303"/>
      <c r="AC71" s="129"/>
      <c r="AD71" s="303"/>
      <c r="AE71" s="129"/>
      <c r="AF71" s="303"/>
      <c r="AG71" s="303"/>
      <c r="AH71" s="303"/>
      <c r="AI71" s="306"/>
      <c r="AJ71" s="15"/>
      <c r="AK71" s="15" t="str">
        <f t="shared" si="11"/>
        <v>Interventionist/RTI</v>
      </c>
      <c r="AL71" s="307"/>
      <c r="AM71" s="308"/>
      <c r="AN71" s="309"/>
      <c r="AO71" s="310"/>
      <c r="AP71" s="310"/>
      <c r="AQ71" s="310"/>
      <c r="AR71" s="310"/>
      <c r="AS71" s="134"/>
      <c r="AT71" s="310"/>
      <c r="AU71" s="134"/>
      <c r="AV71" s="310"/>
      <c r="AW71" s="310"/>
      <c r="AX71" s="310"/>
      <c r="AY71" s="315"/>
      <c r="BA71" t="str">
        <f t="shared" si="24"/>
        <v>Interventionist/RTI</v>
      </c>
      <c r="BB71" s="316">
        <v>1</v>
      </c>
      <c r="BC71" s="317">
        <v>1</v>
      </c>
      <c r="BD71" s="318">
        <f t="shared" si="352"/>
        <v>1.02</v>
      </c>
      <c r="BE71" s="355">
        <v>50000</v>
      </c>
      <c r="BF71" s="319">
        <f t="shared" si="354"/>
        <v>50000</v>
      </c>
      <c r="BG71" s="319">
        <f t="shared" si="355"/>
        <v>3100</v>
      </c>
      <c r="BH71" s="319">
        <f t="shared" si="356"/>
        <v>725</v>
      </c>
      <c r="BI71" s="321">
        <f t="shared" si="357"/>
        <v>5400</v>
      </c>
      <c r="BJ71" s="319">
        <f t="shared" si="358"/>
        <v>4500</v>
      </c>
      <c r="BK71" s="321">
        <f t="shared" si="359"/>
        <v>250</v>
      </c>
      <c r="BL71" s="319">
        <f t="shared" si="360"/>
        <v>60</v>
      </c>
      <c r="BM71" s="319">
        <f t="shared" si="361"/>
        <v>96</v>
      </c>
      <c r="BN71" s="319">
        <f t="shared" si="362"/>
        <v>14131</v>
      </c>
      <c r="BO71" s="322">
        <f t="shared" si="363"/>
        <v>0.28261999999999998</v>
      </c>
      <c r="BQ71" t="str">
        <f t="shared" si="37"/>
        <v>Interventionist/RTI</v>
      </c>
      <c r="BR71" s="323">
        <v>1</v>
      </c>
      <c r="BS71" s="324">
        <v>1</v>
      </c>
      <c r="BT71" s="325">
        <f t="shared" si="364"/>
        <v>1.02</v>
      </c>
      <c r="BU71" s="326">
        <f t="shared" si="365"/>
        <v>51000</v>
      </c>
      <c r="BV71" s="326">
        <f t="shared" si="366"/>
        <v>51000</v>
      </c>
      <c r="BW71" s="326">
        <f t="shared" si="367"/>
        <v>3162</v>
      </c>
      <c r="BX71" s="326">
        <f t="shared" si="368"/>
        <v>739.5</v>
      </c>
      <c r="BY71" s="327">
        <f t="shared" si="369"/>
        <v>5400</v>
      </c>
      <c r="BZ71" s="326">
        <f t="shared" si="370"/>
        <v>4590</v>
      </c>
      <c r="CA71" s="327">
        <f t="shared" si="371"/>
        <v>250</v>
      </c>
      <c r="CB71" s="326">
        <f t="shared" si="372"/>
        <v>60</v>
      </c>
      <c r="CC71" s="326">
        <f t="shared" si="373"/>
        <v>96</v>
      </c>
      <c r="CD71" s="326">
        <f t="shared" si="374"/>
        <v>14297.5</v>
      </c>
      <c r="CE71" s="328">
        <f t="shared" si="375"/>
        <v>0.28034313725490195</v>
      </c>
      <c r="CG71" t="str">
        <f t="shared" si="50"/>
        <v>Interventionist/RTI</v>
      </c>
      <c r="CH71" s="330">
        <v>1</v>
      </c>
      <c r="CI71" s="331">
        <v>1</v>
      </c>
      <c r="CJ71" s="332">
        <f t="shared" si="376"/>
        <v>1.02</v>
      </c>
      <c r="CK71" s="333">
        <f t="shared" si="377"/>
        <v>52020</v>
      </c>
      <c r="CL71" s="333">
        <f t="shared" si="378"/>
        <v>52020</v>
      </c>
      <c r="CM71" s="333">
        <f t="shared" si="379"/>
        <v>3225.24</v>
      </c>
      <c r="CN71" s="333">
        <f t="shared" si="380"/>
        <v>754.29000000000008</v>
      </c>
      <c r="CO71" s="336">
        <f t="shared" si="381"/>
        <v>5400</v>
      </c>
      <c r="CP71" s="333">
        <f t="shared" si="382"/>
        <v>4681.8</v>
      </c>
      <c r="CQ71" s="336">
        <f t="shared" si="383"/>
        <v>250</v>
      </c>
      <c r="CR71" s="333">
        <f t="shared" si="384"/>
        <v>60</v>
      </c>
      <c r="CS71" s="333">
        <f t="shared" si="385"/>
        <v>96</v>
      </c>
      <c r="CT71" s="333">
        <f t="shared" si="386"/>
        <v>14467.329999999998</v>
      </c>
      <c r="CU71" s="338">
        <f t="shared" si="387"/>
        <v>0.27811091887735484</v>
      </c>
    </row>
    <row r="72" spans="1:99" ht="14.25" customHeight="1">
      <c r="A72" s="293" t="s">
        <v>191</v>
      </c>
      <c r="B72" s="33" t="s">
        <v>165</v>
      </c>
      <c r="C72" s="33" t="s">
        <v>222</v>
      </c>
      <c r="D72" s="33" t="s">
        <v>80</v>
      </c>
      <c r="E72" s="15" t="s">
        <v>166</v>
      </c>
      <c r="F72" s="294"/>
      <c r="G72" s="51"/>
      <c r="H72" s="295"/>
      <c r="I72" s="97"/>
      <c r="J72" s="99"/>
      <c r="K72" s="99"/>
      <c r="L72" s="99"/>
      <c r="M72" s="263"/>
      <c r="N72" s="99"/>
      <c r="O72" s="99"/>
      <c r="P72" s="99"/>
      <c r="Q72" s="99"/>
      <c r="R72" s="99"/>
      <c r="S72" s="300"/>
      <c r="T72" s="15"/>
      <c r="U72" s="15" t="str">
        <f t="shared" si="0"/>
        <v>SPED Coordinator/Teacher</v>
      </c>
      <c r="V72" s="301">
        <v>1</v>
      </c>
      <c r="W72" s="302">
        <v>1</v>
      </c>
      <c r="X72" s="303"/>
      <c r="Y72" s="304">
        <v>55000</v>
      </c>
      <c r="Z72" s="303">
        <f>V72*W72*Y72</f>
        <v>55000</v>
      </c>
      <c r="AA72" s="303">
        <f>Z72*AA$10</f>
        <v>3410</v>
      </c>
      <c r="AB72" s="303">
        <f>Z72*AB$10</f>
        <v>797.5</v>
      </c>
      <c r="AC72" s="305">
        <f>V72*W72*AC$10</f>
        <v>5400</v>
      </c>
      <c r="AD72" s="303">
        <f>Z72*AD$10</f>
        <v>4950</v>
      </c>
      <c r="AE72" s="305">
        <f>(V72*W72)*AE$10</f>
        <v>250</v>
      </c>
      <c r="AF72" s="303">
        <f>(V72*W72)*AF$10</f>
        <v>60</v>
      </c>
      <c r="AG72" s="303">
        <f>(V72*W72)*AG$10</f>
        <v>96</v>
      </c>
      <c r="AH72" s="303">
        <f>SUM(AA72:AG72)</f>
        <v>14963.5</v>
      </c>
      <c r="AI72" s="306">
        <f>AH72/Z72</f>
        <v>0.27206363636363634</v>
      </c>
      <c r="AJ72" s="15"/>
      <c r="AK72" s="15" t="str">
        <f t="shared" si="11"/>
        <v>SPED Coordinator/Teacher</v>
      </c>
      <c r="AL72" s="307">
        <v>1</v>
      </c>
      <c r="AM72" s="308">
        <v>1</v>
      </c>
      <c r="AN72" s="309">
        <f>$AN$10</f>
        <v>1.02</v>
      </c>
      <c r="AO72" s="310">
        <f>Y72*AN72</f>
        <v>56100</v>
      </c>
      <c r="AP72" s="310">
        <f>AL72*AM72*AO72</f>
        <v>56100</v>
      </c>
      <c r="AQ72" s="310">
        <f>AP72*AQ$10</f>
        <v>3478.2</v>
      </c>
      <c r="AR72" s="310">
        <f>AP72*AR$10</f>
        <v>813.45</v>
      </c>
      <c r="AS72" s="311">
        <f>AL72*AM72*AS$10</f>
        <v>5400</v>
      </c>
      <c r="AT72" s="310">
        <f>AP72*AT$10</f>
        <v>5049</v>
      </c>
      <c r="AU72" s="311">
        <f>(AL72*AM72)*AU$10</f>
        <v>250</v>
      </c>
      <c r="AV72" s="310">
        <f>(AL72*AM72)*AV$10</f>
        <v>60</v>
      </c>
      <c r="AW72" s="310">
        <f>(AL72*AM72)*AW$10</f>
        <v>96</v>
      </c>
      <c r="AX72" s="310">
        <f>SUM(AQ72:AW72)</f>
        <v>15146.65</v>
      </c>
      <c r="AY72" s="315">
        <f>AX72/AP72</f>
        <v>0.26999376114081997</v>
      </c>
      <c r="BA72" t="str">
        <f t="shared" si="24"/>
        <v>SPED Coordinator/Teacher</v>
      </c>
      <c r="BB72" s="316">
        <v>1</v>
      </c>
      <c r="BC72" s="317">
        <v>1</v>
      </c>
      <c r="BD72" s="318">
        <f t="shared" si="352"/>
        <v>1.02</v>
      </c>
      <c r="BE72" s="319">
        <f>AO72*BD72</f>
        <v>57222</v>
      </c>
      <c r="BF72" s="319">
        <f t="shared" si="354"/>
        <v>57222</v>
      </c>
      <c r="BG72" s="319">
        <f t="shared" si="355"/>
        <v>3547.7640000000001</v>
      </c>
      <c r="BH72" s="319">
        <f t="shared" si="356"/>
        <v>829.71900000000005</v>
      </c>
      <c r="BI72" s="321">
        <f t="shared" si="357"/>
        <v>5400</v>
      </c>
      <c r="BJ72" s="319">
        <f t="shared" si="358"/>
        <v>5149.9799999999996</v>
      </c>
      <c r="BK72" s="321">
        <f t="shared" si="359"/>
        <v>250</v>
      </c>
      <c r="BL72" s="319">
        <f t="shared" si="360"/>
        <v>60</v>
      </c>
      <c r="BM72" s="319">
        <f t="shared" si="361"/>
        <v>96</v>
      </c>
      <c r="BN72" s="319">
        <f t="shared" si="362"/>
        <v>15333.463</v>
      </c>
      <c r="BO72" s="322">
        <f t="shared" si="363"/>
        <v>0.26796447170668625</v>
      </c>
      <c r="BQ72" t="str">
        <f t="shared" si="37"/>
        <v>SPED Coordinator/Teacher</v>
      </c>
      <c r="BR72" s="323">
        <v>1</v>
      </c>
      <c r="BS72" s="324">
        <v>1</v>
      </c>
      <c r="BT72" s="325">
        <f t="shared" si="364"/>
        <v>1.02</v>
      </c>
      <c r="BU72" s="326">
        <f t="shared" si="365"/>
        <v>58366.44</v>
      </c>
      <c r="BV72" s="326">
        <f t="shared" si="366"/>
        <v>58366.44</v>
      </c>
      <c r="BW72" s="326">
        <f t="shared" si="367"/>
        <v>3618.7192800000003</v>
      </c>
      <c r="BX72" s="326">
        <f t="shared" si="368"/>
        <v>846.31338000000005</v>
      </c>
      <c r="BY72" s="327">
        <f t="shared" si="369"/>
        <v>5400</v>
      </c>
      <c r="BZ72" s="326">
        <f t="shared" si="370"/>
        <v>5252.9795999999997</v>
      </c>
      <c r="CA72" s="327">
        <f t="shared" si="371"/>
        <v>250</v>
      </c>
      <c r="CB72" s="326">
        <f t="shared" si="372"/>
        <v>60</v>
      </c>
      <c r="CC72" s="326">
        <f t="shared" si="373"/>
        <v>96</v>
      </c>
      <c r="CD72" s="326">
        <f t="shared" si="374"/>
        <v>15524.01226</v>
      </c>
      <c r="CE72" s="328">
        <f t="shared" si="375"/>
        <v>0.26597497226145705</v>
      </c>
      <c r="CG72" t="str">
        <f t="shared" si="50"/>
        <v>SPED Coordinator/Teacher</v>
      </c>
      <c r="CH72" s="330">
        <v>1</v>
      </c>
      <c r="CI72" s="331">
        <v>1</v>
      </c>
      <c r="CJ72" s="332">
        <f t="shared" si="376"/>
        <v>1.02</v>
      </c>
      <c r="CK72" s="333">
        <f t="shared" si="377"/>
        <v>59533.768800000005</v>
      </c>
      <c r="CL72" s="333">
        <f t="shared" si="378"/>
        <v>59533.768800000005</v>
      </c>
      <c r="CM72" s="333">
        <f t="shared" si="379"/>
        <v>3691.0936656000003</v>
      </c>
      <c r="CN72" s="333">
        <f t="shared" si="380"/>
        <v>863.23964760000013</v>
      </c>
      <c r="CO72" s="336">
        <f t="shared" si="381"/>
        <v>5400</v>
      </c>
      <c r="CP72" s="333">
        <f t="shared" si="382"/>
        <v>5358.0391920000002</v>
      </c>
      <c r="CQ72" s="336">
        <f t="shared" si="383"/>
        <v>250</v>
      </c>
      <c r="CR72" s="333">
        <f t="shared" si="384"/>
        <v>60</v>
      </c>
      <c r="CS72" s="333">
        <f t="shared" si="385"/>
        <v>96</v>
      </c>
      <c r="CT72" s="333">
        <f t="shared" si="386"/>
        <v>15718.372505200001</v>
      </c>
      <c r="CU72" s="338">
        <f t="shared" si="387"/>
        <v>0.26402448260927164</v>
      </c>
    </row>
    <row r="73" spans="1:99" ht="14.25" customHeight="1">
      <c r="A73" s="293" t="s">
        <v>191</v>
      </c>
      <c r="B73" s="33" t="s">
        <v>165</v>
      </c>
      <c r="C73" s="33" t="s">
        <v>222</v>
      </c>
      <c r="D73" s="33" t="s">
        <v>80</v>
      </c>
      <c r="E73" s="15" t="s">
        <v>166</v>
      </c>
      <c r="F73" s="294"/>
      <c r="G73" s="51"/>
      <c r="H73" s="295"/>
      <c r="I73" s="97"/>
      <c r="J73" s="99"/>
      <c r="K73" s="99"/>
      <c r="L73" s="99"/>
      <c r="M73" s="263"/>
      <c r="N73" s="99"/>
      <c r="O73" s="99"/>
      <c r="P73" s="99"/>
      <c r="Q73" s="99"/>
      <c r="R73" s="99"/>
      <c r="S73" s="300"/>
      <c r="T73" s="15"/>
      <c r="U73" s="15" t="str">
        <f t="shared" si="0"/>
        <v>SPED Coordinator/Teacher</v>
      </c>
      <c r="V73" s="301"/>
      <c r="W73" s="302"/>
      <c r="X73" s="303"/>
      <c r="Y73" s="304"/>
      <c r="Z73" s="303"/>
      <c r="AA73" s="303"/>
      <c r="AB73" s="303"/>
      <c r="AC73" s="129"/>
      <c r="AD73" s="303"/>
      <c r="AE73" s="129"/>
      <c r="AF73" s="303"/>
      <c r="AG73" s="303"/>
      <c r="AH73" s="303"/>
      <c r="AI73" s="306"/>
      <c r="AJ73" s="15"/>
      <c r="AK73" s="15" t="str">
        <f t="shared" si="11"/>
        <v>SPED Coordinator/Teacher</v>
      </c>
      <c r="AL73" s="307"/>
      <c r="AM73" s="308"/>
      <c r="AN73" s="309"/>
      <c r="AO73" s="310"/>
      <c r="AP73" s="310"/>
      <c r="AQ73" s="310"/>
      <c r="AR73" s="310"/>
      <c r="AS73" s="134"/>
      <c r="AT73" s="310"/>
      <c r="AU73" s="134"/>
      <c r="AV73" s="310"/>
      <c r="AW73" s="310"/>
      <c r="AX73" s="310"/>
      <c r="AY73" s="315"/>
      <c r="BA73" t="str">
        <f t="shared" si="24"/>
        <v>SPED Coordinator/Teacher</v>
      </c>
      <c r="BB73" s="316">
        <v>1</v>
      </c>
      <c r="BC73" s="317">
        <v>1</v>
      </c>
      <c r="BD73" s="318">
        <f t="shared" si="352"/>
        <v>1.02</v>
      </c>
      <c r="BE73" s="355">
        <v>55000</v>
      </c>
      <c r="BF73" s="319">
        <f t="shared" si="354"/>
        <v>55000</v>
      </c>
      <c r="BG73" s="319">
        <f t="shared" si="355"/>
        <v>3410</v>
      </c>
      <c r="BH73" s="319">
        <f t="shared" si="356"/>
        <v>797.5</v>
      </c>
      <c r="BI73" s="321">
        <f t="shared" si="357"/>
        <v>5400</v>
      </c>
      <c r="BJ73" s="319">
        <f t="shared" si="358"/>
        <v>4950</v>
      </c>
      <c r="BK73" s="321">
        <f t="shared" si="359"/>
        <v>250</v>
      </c>
      <c r="BL73" s="319">
        <f t="shared" si="360"/>
        <v>60</v>
      </c>
      <c r="BM73" s="319">
        <f t="shared" si="361"/>
        <v>96</v>
      </c>
      <c r="BN73" s="319">
        <f t="shared" si="362"/>
        <v>14963.5</v>
      </c>
      <c r="BO73" s="322">
        <f t="shared" si="363"/>
        <v>0.27206363636363634</v>
      </c>
      <c r="BQ73" t="str">
        <f t="shared" si="37"/>
        <v>SPED Coordinator/Teacher</v>
      </c>
      <c r="BR73" s="323">
        <v>1</v>
      </c>
      <c r="BS73" s="324">
        <v>1</v>
      </c>
      <c r="BT73" s="325">
        <f t="shared" si="364"/>
        <v>1.02</v>
      </c>
      <c r="BU73" s="326">
        <f t="shared" si="365"/>
        <v>56100</v>
      </c>
      <c r="BV73" s="326">
        <f t="shared" si="366"/>
        <v>56100</v>
      </c>
      <c r="BW73" s="326">
        <f t="shared" si="367"/>
        <v>3478.2</v>
      </c>
      <c r="BX73" s="326">
        <f t="shared" si="368"/>
        <v>813.45</v>
      </c>
      <c r="BY73" s="327">
        <f t="shared" si="369"/>
        <v>5400</v>
      </c>
      <c r="BZ73" s="326">
        <f t="shared" si="370"/>
        <v>5049</v>
      </c>
      <c r="CA73" s="327">
        <f t="shared" si="371"/>
        <v>250</v>
      </c>
      <c r="CB73" s="326">
        <f t="shared" si="372"/>
        <v>60</v>
      </c>
      <c r="CC73" s="326">
        <f t="shared" si="373"/>
        <v>96</v>
      </c>
      <c r="CD73" s="326">
        <f t="shared" si="374"/>
        <v>15146.65</v>
      </c>
      <c r="CE73" s="328">
        <f t="shared" si="375"/>
        <v>0.26999376114081997</v>
      </c>
      <c r="CG73" t="str">
        <f t="shared" si="50"/>
        <v>SPED Coordinator/Teacher</v>
      </c>
      <c r="CH73" s="330">
        <v>1</v>
      </c>
      <c r="CI73" s="331">
        <v>1</v>
      </c>
      <c r="CJ73" s="332">
        <f t="shared" si="376"/>
        <v>1.02</v>
      </c>
      <c r="CK73" s="333">
        <f t="shared" si="377"/>
        <v>57222</v>
      </c>
      <c r="CL73" s="333">
        <f t="shared" si="378"/>
        <v>57222</v>
      </c>
      <c r="CM73" s="333">
        <f t="shared" si="379"/>
        <v>3547.7640000000001</v>
      </c>
      <c r="CN73" s="333">
        <f t="shared" si="380"/>
        <v>829.71900000000005</v>
      </c>
      <c r="CO73" s="336">
        <f t="shared" si="381"/>
        <v>5400</v>
      </c>
      <c r="CP73" s="333">
        <f t="shared" si="382"/>
        <v>5149.9799999999996</v>
      </c>
      <c r="CQ73" s="336">
        <f t="shared" si="383"/>
        <v>250</v>
      </c>
      <c r="CR73" s="333">
        <f t="shared" si="384"/>
        <v>60</v>
      </c>
      <c r="CS73" s="333">
        <f t="shared" si="385"/>
        <v>96</v>
      </c>
      <c r="CT73" s="333">
        <f t="shared" si="386"/>
        <v>15333.463</v>
      </c>
      <c r="CU73" s="338">
        <f t="shared" si="387"/>
        <v>0.26796447170668625</v>
      </c>
    </row>
    <row r="74" spans="1:99" ht="14.25" customHeight="1">
      <c r="A74" s="293" t="s">
        <v>191</v>
      </c>
      <c r="B74" s="33" t="s">
        <v>165</v>
      </c>
      <c r="C74" s="33" t="s">
        <v>221</v>
      </c>
      <c r="D74" s="33" t="s">
        <v>80</v>
      </c>
      <c r="E74" s="15" t="s">
        <v>166</v>
      </c>
      <c r="F74" s="294"/>
      <c r="G74" s="51"/>
      <c r="H74" s="295"/>
      <c r="I74" s="97"/>
      <c r="J74" s="99"/>
      <c r="K74" s="99"/>
      <c r="L74" s="99"/>
      <c r="M74" s="263"/>
      <c r="N74" s="99"/>
      <c r="O74" s="99"/>
      <c r="P74" s="99"/>
      <c r="Q74" s="99"/>
      <c r="R74" s="99"/>
      <c r="S74" s="300"/>
      <c r="T74" s="15"/>
      <c r="U74" s="15" t="str">
        <f t="shared" si="0"/>
        <v>ESL Coordinator/Teacher</v>
      </c>
      <c r="V74" s="301">
        <v>1</v>
      </c>
      <c r="W74" s="302">
        <v>1</v>
      </c>
      <c r="X74" s="303"/>
      <c r="Y74" s="304">
        <v>50000</v>
      </c>
      <c r="Z74" s="303">
        <f>V74*W74*Y74</f>
        <v>50000</v>
      </c>
      <c r="AA74" s="303">
        <f>Z74*AA$10</f>
        <v>3100</v>
      </c>
      <c r="AB74" s="303">
        <f>Z74*AB$10</f>
        <v>725</v>
      </c>
      <c r="AC74" s="305">
        <f>V74*W74*AC$10</f>
        <v>5400</v>
      </c>
      <c r="AD74" s="303">
        <f>Z74*AD$10</f>
        <v>4500</v>
      </c>
      <c r="AE74" s="305">
        <f>(V74*W74)*AE$10</f>
        <v>250</v>
      </c>
      <c r="AF74" s="303">
        <f>(V74*W74)*AF$10</f>
        <v>60</v>
      </c>
      <c r="AG74" s="303">
        <f>(V74*W74)*AG$10</f>
        <v>96</v>
      </c>
      <c r="AH74" s="303">
        <f>SUM(AA74:AG74)</f>
        <v>14131</v>
      </c>
      <c r="AI74" s="306">
        <f>AH74/Z74</f>
        <v>0.28261999999999998</v>
      </c>
      <c r="AJ74" s="15"/>
      <c r="AK74" s="15" t="str">
        <f t="shared" si="11"/>
        <v>ESL Coordinator/Teacher</v>
      </c>
      <c r="AL74" s="307">
        <v>1</v>
      </c>
      <c r="AM74" s="308">
        <v>1</v>
      </c>
      <c r="AN74" s="309">
        <f>$AN$10</f>
        <v>1.02</v>
      </c>
      <c r="AO74" s="310">
        <f>Y74*AN74</f>
        <v>51000</v>
      </c>
      <c r="AP74" s="310">
        <f>AL74*AM74*AO74</f>
        <v>51000</v>
      </c>
      <c r="AQ74" s="310">
        <f>AP74*AQ$10</f>
        <v>3162</v>
      </c>
      <c r="AR74" s="310">
        <f>AP74*AR$10</f>
        <v>739.5</v>
      </c>
      <c r="AS74" s="311">
        <f>AL74*AM74*AS$10</f>
        <v>5400</v>
      </c>
      <c r="AT74" s="310">
        <f>AP74*AT$10</f>
        <v>4590</v>
      </c>
      <c r="AU74" s="311">
        <f>(AL74*AM74)*AU$10</f>
        <v>250</v>
      </c>
      <c r="AV74" s="310">
        <f>(AL74*AM74)*AV$10</f>
        <v>60</v>
      </c>
      <c r="AW74" s="310">
        <f>(AL74*AM74)*AW$10</f>
        <v>96</v>
      </c>
      <c r="AX74" s="310">
        <f>SUM(AQ74:AW74)</f>
        <v>14297.5</v>
      </c>
      <c r="AY74" s="315">
        <f>AX74/AP74</f>
        <v>0.28034313725490195</v>
      </c>
      <c r="BA74" t="str">
        <f t="shared" si="24"/>
        <v>ESL Coordinator/Teacher</v>
      </c>
      <c r="BB74" s="316">
        <v>1</v>
      </c>
      <c r="BC74" s="317">
        <v>1</v>
      </c>
      <c r="BD74" s="318">
        <f t="shared" si="352"/>
        <v>1.02</v>
      </c>
      <c r="BE74" s="319">
        <f>AO74*BD74</f>
        <v>52020</v>
      </c>
      <c r="BF74" s="319">
        <f t="shared" si="354"/>
        <v>52020</v>
      </c>
      <c r="BG74" s="319">
        <f t="shared" si="355"/>
        <v>3225.24</v>
      </c>
      <c r="BH74" s="319">
        <f t="shared" si="356"/>
        <v>754.29000000000008</v>
      </c>
      <c r="BI74" s="321">
        <f t="shared" si="357"/>
        <v>5400</v>
      </c>
      <c r="BJ74" s="319">
        <f t="shared" si="358"/>
        <v>4681.8</v>
      </c>
      <c r="BK74" s="321">
        <f t="shared" si="359"/>
        <v>250</v>
      </c>
      <c r="BL74" s="319">
        <f t="shared" si="360"/>
        <v>60</v>
      </c>
      <c r="BM74" s="319">
        <f t="shared" si="361"/>
        <v>96</v>
      </c>
      <c r="BN74" s="319">
        <f t="shared" si="362"/>
        <v>14467.329999999998</v>
      </c>
      <c r="BO74" s="322">
        <f t="shared" si="363"/>
        <v>0.27811091887735484</v>
      </c>
      <c r="BQ74" t="str">
        <f t="shared" si="37"/>
        <v>ESL Coordinator/Teacher</v>
      </c>
      <c r="BR74" s="323">
        <v>1</v>
      </c>
      <c r="BS74" s="324">
        <v>1</v>
      </c>
      <c r="BT74" s="325">
        <f t="shared" si="364"/>
        <v>1.02</v>
      </c>
      <c r="BU74" s="326">
        <f t="shared" si="365"/>
        <v>53060.4</v>
      </c>
      <c r="BV74" s="326">
        <f t="shared" si="366"/>
        <v>53060.4</v>
      </c>
      <c r="BW74" s="326">
        <f t="shared" si="367"/>
        <v>3289.7447999999999</v>
      </c>
      <c r="BX74" s="326">
        <f t="shared" si="368"/>
        <v>769.37580000000003</v>
      </c>
      <c r="BY74" s="327">
        <f t="shared" si="369"/>
        <v>5400</v>
      </c>
      <c r="BZ74" s="326">
        <f t="shared" si="370"/>
        <v>4775.4359999999997</v>
      </c>
      <c r="CA74" s="327">
        <f t="shared" si="371"/>
        <v>250</v>
      </c>
      <c r="CB74" s="326">
        <f t="shared" si="372"/>
        <v>60</v>
      </c>
      <c r="CC74" s="326">
        <f t="shared" si="373"/>
        <v>96</v>
      </c>
      <c r="CD74" s="326">
        <f t="shared" si="374"/>
        <v>14640.5566</v>
      </c>
      <c r="CE74" s="328">
        <f t="shared" si="375"/>
        <v>0.2759224694876028</v>
      </c>
      <c r="CG74" t="str">
        <f t="shared" si="50"/>
        <v>ESL Coordinator/Teacher</v>
      </c>
      <c r="CH74" s="330">
        <v>1</v>
      </c>
      <c r="CI74" s="331">
        <v>1</v>
      </c>
      <c r="CJ74" s="332">
        <f t="shared" si="376"/>
        <v>1.02</v>
      </c>
      <c r="CK74" s="333">
        <f t="shared" si="377"/>
        <v>54121.608</v>
      </c>
      <c r="CL74" s="333">
        <f t="shared" si="378"/>
        <v>54121.608</v>
      </c>
      <c r="CM74" s="333">
        <f t="shared" si="379"/>
        <v>3355.5396959999998</v>
      </c>
      <c r="CN74" s="333">
        <f t="shared" si="380"/>
        <v>784.76331600000003</v>
      </c>
      <c r="CO74" s="336">
        <f t="shared" si="381"/>
        <v>5400</v>
      </c>
      <c r="CP74" s="333">
        <f t="shared" si="382"/>
        <v>4870.9447199999995</v>
      </c>
      <c r="CQ74" s="336">
        <f t="shared" si="383"/>
        <v>250</v>
      </c>
      <c r="CR74" s="333">
        <f t="shared" si="384"/>
        <v>60</v>
      </c>
      <c r="CS74" s="333">
        <f t="shared" si="385"/>
        <v>96</v>
      </c>
      <c r="CT74" s="333">
        <f t="shared" si="386"/>
        <v>14817.247732</v>
      </c>
      <c r="CU74" s="338">
        <f t="shared" si="387"/>
        <v>0.27377693087019883</v>
      </c>
    </row>
    <row r="75" spans="1:99" ht="14.25" customHeight="1">
      <c r="A75" s="293" t="s">
        <v>191</v>
      </c>
      <c r="B75" s="33" t="s">
        <v>165</v>
      </c>
      <c r="C75" s="33" t="s">
        <v>221</v>
      </c>
      <c r="D75" s="33" t="s">
        <v>80</v>
      </c>
      <c r="E75" s="15" t="s">
        <v>166</v>
      </c>
      <c r="F75" s="294"/>
      <c r="G75" s="51"/>
      <c r="H75" s="295"/>
      <c r="I75" s="97"/>
      <c r="J75" s="99"/>
      <c r="K75" s="99"/>
      <c r="L75" s="99"/>
      <c r="M75" s="263"/>
      <c r="N75" s="99"/>
      <c r="O75" s="99"/>
      <c r="P75" s="99"/>
      <c r="Q75" s="99"/>
      <c r="R75" s="99"/>
      <c r="S75" s="300"/>
      <c r="T75" s="15"/>
      <c r="U75" s="15" t="str">
        <f t="shared" si="0"/>
        <v>ESL Coordinator/Teacher</v>
      </c>
      <c r="V75" s="301"/>
      <c r="W75" s="302"/>
      <c r="X75" s="303"/>
      <c r="Y75" s="304"/>
      <c r="Z75" s="303"/>
      <c r="AA75" s="303"/>
      <c r="AB75" s="303"/>
      <c r="AC75" s="129"/>
      <c r="AD75" s="303"/>
      <c r="AE75" s="129"/>
      <c r="AF75" s="303"/>
      <c r="AG75" s="303"/>
      <c r="AH75" s="303"/>
      <c r="AI75" s="306"/>
      <c r="AJ75" s="15"/>
      <c r="AK75" s="15" t="str">
        <f t="shared" si="11"/>
        <v>ESL Coordinator/Teacher</v>
      </c>
      <c r="AL75" s="307"/>
      <c r="AM75" s="308"/>
      <c r="AN75" s="309"/>
      <c r="AO75" s="310"/>
      <c r="AP75" s="310"/>
      <c r="AQ75" s="310"/>
      <c r="AR75" s="310"/>
      <c r="AS75" s="134"/>
      <c r="AT75" s="310"/>
      <c r="AU75" s="134"/>
      <c r="AV75" s="310"/>
      <c r="AW75" s="310"/>
      <c r="AX75" s="310"/>
      <c r="AY75" s="315"/>
      <c r="BA75" t="str">
        <f t="shared" si="24"/>
        <v>ESL Coordinator/Teacher</v>
      </c>
      <c r="BB75" s="316">
        <v>1</v>
      </c>
      <c r="BC75" s="317">
        <v>1</v>
      </c>
      <c r="BD75" s="318">
        <f t="shared" si="352"/>
        <v>1.02</v>
      </c>
      <c r="BE75" s="355">
        <v>50000</v>
      </c>
      <c r="BF75" s="319">
        <f t="shared" si="354"/>
        <v>50000</v>
      </c>
      <c r="BG75" s="319">
        <f t="shared" si="355"/>
        <v>3100</v>
      </c>
      <c r="BH75" s="319">
        <f t="shared" si="356"/>
        <v>725</v>
      </c>
      <c r="BI75" s="321">
        <f t="shared" si="357"/>
        <v>5400</v>
      </c>
      <c r="BJ75" s="319">
        <f t="shared" si="358"/>
        <v>4500</v>
      </c>
      <c r="BK75" s="321">
        <f t="shared" si="359"/>
        <v>250</v>
      </c>
      <c r="BL75" s="319">
        <f t="shared" si="360"/>
        <v>60</v>
      </c>
      <c r="BM75" s="319">
        <f t="shared" si="361"/>
        <v>96</v>
      </c>
      <c r="BN75" s="319">
        <f t="shared" si="362"/>
        <v>14131</v>
      </c>
      <c r="BO75" s="322">
        <f t="shared" si="363"/>
        <v>0.28261999999999998</v>
      </c>
      <c r="BQ75" t="str">
        <f t="shared" si="37"/>
        <v>ESL Coordinator/Teacher</v>
      </c>
      <c r="BR75" s="323">
        <v>1</v>
      </c>
      <c r="BS75" s="324">
        <v>1</v>
      </c>
      <c r="BT75" s="325">
        <f t="shared" si="364"/>
        <v>1.02</v>
      </c>
      <c r="BU75" s="326">
        <f t="shared" si="365"/>
        <v>51000</v>
      </c>
      <c r="BV75" s="326">
        <f t="shared" si="366"/>
        <v>51000</v>
      </c>
      <c r="BW75" s="326">
        <f t="shared" si="367"/>
        <v>3162</v>
      </c>
      <c r="BX75" s="326">
        <f t="shared" si="368"/>
        <v>739.5</v>
      </c>
      <c r="BY75" s="327">
        <f t="shared" si="369"/>
        <v>5400</v>
      </c>
      <c r="BZ75" s="326">
        <f t="shared" si="370"/>
        <v>4590</v>
      </c>
      <c r="CA75" s="327">
        <f t="shared" si="371"/>
        <v>250</v>
      </c>
      <c r="CB75" s="326">
        <f t="shared" si="372"/>
        <v>60</v>
      </c>
      <c r="CC75" s="326">
        <f t="shared" si="373"/>
        <v>96</v>
      </c>
      <c r="CD75" s="326">
        <f t="shared" si="374"/>
        <v>14297.5</v>
      </c>
      <c r="CE75" s="328">
        <f t="shared" si="375"/>
        <v>0.28034313725490195</v>
      </c>
      <c r="CG75" t="str">
        <f t="shared" si="50"/>
        <v>ESL Coordinator/Teacher</v>
      </c>
      <c r="CH75" s="330">
        <v>1</v>
      </c>
      <c r="CI75" s="331">
        <v>1</v>
      </c>
      <c r="CJ75" s="332">
        <f t="shared" si="376"/>
        <v>1.02</v>
      </c>
      <c r="CK75" s="333">
        <f t="shared" si="377"/>
        <v>52020</v>
      </c>
      <c r="CL75" s="333">
        <f t="shared" si="378"/>
        <v>52020</v>
      </c>
      <c r="CM75" s="333">
        <f t="shared" si="379"/>
        <v>3225.24</v>
      </c>
      <c r="CN75" s="333">
        <f t="shared" si="380"/>
        <v>754.29000000000008</v>
      </c>
      <c r="CO75" s="336">
        <f t="shared" si="381"/>
        <v>5400</v>
      </c>
      <c r="CP75" s="333">
        <f t="shared" si="382"/>
        <v>4681.8</v>
      </c>
      <c r="CQ75" s="336">
        <f t="shared" si="383"/>
        <v>250</v>
      </c>
      <c r="CR75" s="333">
        <f t="shared" si="384"/>
        <v>60</v>
      </c>
      <c r="CS75" s="333">
        <f t="shared" si="385"/>
        <v>96</v>
      </c>
      <c r="CT75" s="333">
        <f t="shared" si="386"/>
        <v>14467.329999999998</v>
      </c>
      <c r="CU75" s="338">
        <f t="shared" si="387"/>
        <v>0.27811091887735484</v>
      </c>
    </row>
    <row r="76" spans="1:99" ht="14.25" customHeight="1">
      <c r="A76" s="293" t="s">
        <v>257</v>
      </c>
      <c r="B76" s="33" t="s">
        <v>165</v>
      </c>
      <c r="C76" s="33" t="s">
        <v>258</v>
      </c>
      <c r="D76" s="33" t="s">
        <v>80</v>
      </c>
      <c r="E76" s="15" t="s">
        <v>166</v>
      </c>
      <c r="F76" s="294"/>
      <c r="G76" s="51"/>
      <c r="H76" s="295"/>
      <c r="I76" s="97"/>
      <c r="J76" s="99"/>
      <c r="K76" s="99"/>
      <c r="L76" s="99"/>
      <c r="M76" s="263"/>
      <c r="N76" s="99"/>
      <c r="O76" s="99"/>
      <c r="P76" s="99"/>
      <c r="Q76" s="99"/>
      <c r="R76" s="99"/>
      <c r="S76" s="300"/>
      <c r="T76" s="15"/>
      <c r="U76" s="15" t="str">
        <f t="shared" si="0"/>
        <v>Part-time ISS</v>
      </c>
      <c r="V76" s="301">
        <v>0.5</v>
      </c>
      <c r="W76" s="302">
        <v>1</v>
      </c>
      <c r="X76" s="303"/>
      <c r="Y76" s="304">
        <v>30000</v>
      </c>
      <c r="Z76" s="303">
        <f>V76*W76*Y76</f>
        <v>15000</v>
      </c>
      <c r="AA76" s="303">
        <f>Z76*AA$10</f>
        <v>930</v>
      </c>
      <c r="AB76" s="303">
        <f>Z76*AB$10</f>
        <v>217.5</v>
      </c>
      <c r="AC76" s="305">
        <f>V76*W76*AC$10</f>
        <v>2700</v>
      </c>
      <c r="AD76" s="303">
        <f>Z76*AD$10</f>
        <v>1350</v>
      </c>
      <c r="AE76" s="305">
        <f>(V76*W76)*AE$10</f>
        <v>125</v>
      </c>
      <c r="AF76" s="303">
        <f>(V76*W76)*AF$10</f>
        <v>30</v>
      </c>
      <c r="AG76" s="303">
        <f>(V76*W76)*AG$10</f>
        <v>48</v>
      </c>
      <c r="AH76" s="303">
        <f>SUM(AA76:AG76)</f>
        <v>5400.5</v>
      </c>
      <c r="AI76" s="306">
        <f>AH76/Z76</f>
        <v>0.36003333333333332</v>
      </c>
      <c r="AJ76" s="15"/>
      <c r="AK76" s="15" t="str">
        <f t="shared" si="11"/>
        <v>Part-time ISS</v>
      </c>
      <c r="AL76" s="307">
        <v>0.5</v>
      </c>
      <c r="AM76" s="308">
        <v>1</v>
      </c>
      <c r="AN76" s="309">
        <f>$AN$10</f>
        <v>1.02</v>
      </c>
      <c r="AO76" s="310">
        <f>Y76*AN76</f>
        <v>30600</v>
      </c>
      <c r="AP76" s="310">
        <f>AL76*AM76*AO76</f>
        <v>15300</v>
      </c>
      <c r="AQ76" s="310">
        <f>AP76*AQ$10</f>
        <v>948.6</v>
      </c>
      <c r="AR76" s="310">
        <f>AP76*AR$10</f>
        <v>221.85000000000002</v>
      </c>
      <c r="AS76" s="311">
        <f>AL76*AM76*AS$10</f>
        <v>2700</v>
      </c>
      <c r="AT76" s="310">
        <f>AP76*AT$10</f>
        <v>1377</v>
      </c>
      <c r="AU76" s="311">
        <f>(AL76*AM76)*AU$10</f>
        <v>125</v>
      </c>
      <c r="AV76" s="310">
        <f>(AL76*AM76)*AV$10</f>
        <v>30</v>
      </c>
      <c r="AW76" s="310">
        <f>(AL76*AM76)*AW$10</f>
        <v>48</v>
      </c>
      <c r="AX76" s="310">
        <f>SUM(AQ76:AW76)</f>
        <v>5450.45</v>
      </c>
      <c r="AY76" s="315">
        <f>AX76/AP76</f>
        <v>0.35623856209150323</v>
      </c>
      <c r="BA76" t="str">
        <f t="shared" si="24"/>
        <v>Part-time ISS</v>
      </c>
      <c r="BB76" s="316">
        <v>0.5</v>
      </c>
      <c r="BC76" s="317">
        <v>1</v>
      </c>
      <c r="BD76" s="318">
        <f t="shared" si="352"/>
        <v>1.02</v>
      </c>
      <c r="BE76" s="319">
        <f>AO76*BD76</f>
        <v>31212</v>
      </c>
      <c r="BF76" s="319">
        <f t="shared" si="354"/>
        <v>15606</v>
      </c>
      <c r="BG76" s="319">
        <f t="shared" si="355"/>
        <v>967.572</v>
      </c>
      <c r="BH76" s="319">
        <f t="shared" si="356"/>
        <v>226.28700000000001</v>
      </c>
      <c r="BI76" s="321">
        <f t="shared" si="357"/>
        <v>2700</v>
      </c>
      <c r="BJ76" s="319">
        <f t="shared" si="358"/>
        <v>1404.54</v>
      </c>
      <c r="BK76" s="321">
        <f t="shared" si="359"/>
        <v>125</v>
      </c>
      <c r="BL76" s="319">
        <f t="shared" si="360"/>
        <v>30</v>
      </c>
      <c r="BM76" s="319">
        <f t="shared" si="361"/>
        <v>48</v>
      </c>
      <c r="BN76" s="319">
        <f t="shared" si="362"/>
        <v>5501.3989999999994</v>
      </c>
      <c r="BO76" s="322">
        <f t="shared" si="363"/>
        <v>0.35251819812892471</v>
      </c>
      <c r="BQ76" t="str">
        <f t="shared" si="37"/>
        <v>Part-time ISS</v>
      </c>
      <c r="BR76" s="323">
        <v>0.5</v>
      </c>
      <c r="BS76" s="324">
        <v>1</v>
      </c>
      <c r="BT76" s="325">
        <f t="shared" si="364"/>
        <v>1.02</v>
      </c>
      <c r="BU76" s="326">
        <f t="shared" si="365"/>
        <v>31836.240000000002</v>
      </c>
      <c r="BV76" s="326">
        <f t="shared" si="366"/>
        <v>15918.12</v>
      </c>
      <c r="BW76" s="326">
        <f t="shared" si="367"/>
        <v>986.92344000000003</v>
      </c>
      <c r="BX76" s="326">
        <f t="shared" si="368"/>
        <v>230.81274000000002</v>
      </c>
      <c r="BY76" s="327">
        <f t="shared" si="369"/>
        <v>2700</v>
      </c>
      <c r="BZ76" s="326">
        <f t="shared" si="370"/>
        <v>1432.6307999999999</v>
      </c>
      <c r="CA76" s="327">
        <f t="shared" si="371"/>
        <v>125</v>
      </c>
      <c r="CB76" s="326">
        <f t="shared" si="372"/>
        <v>30</v>
      </c>
      <c r="CC76" s="326">
        <f t="shared" si="373"/>
        <v>48</v>
      </c>
      <c r="CD76" s="326">
        <f t="shared" si="374"/>
        <v>5553.3669799999998</v>
      </c>
      <c r="CE76" s="328">
        <f t="shared" si="375"/>
        <v>0.348870782479338</v>
      </c>
      <c r="CG76" t="str">
        <f t="shared" si="50"/>
        <v>Part-time ISS</v>
      </c>
      <c r="CH76" s="330">
        <v>0.5</v>
      </c>
      <c r="CI76" s="331">
        <v>1</v>
      </c>
      <c r="CJ76" s="332">
        <f t="shared" si="376"/>
        <v>1.02</v>
      </c>
      <c r="CK76" s="333">
        <f t="shared" si="377"/>
        <v>32472.964800000002</v>
      </c>
      <c r="CL76" s="333">
        <f t="shared" si="378"/>
        <v>16236.482400000001</v>
      </c>
      <c r="CM76" s="333">
        <f t="shared" si="379"/>
        <v>1006.6619088</v>
      </c>
      <c r="CN76" s="333">
        <f t="shared" si="380"/>
        <v>235.42899480000003</v>
      </c>
      <c r="CO76" s="336">
        <f t="shared" si="381"/>
        <v>2700</v>
      </c>
      <c r="CP76" s="333">
        <f t="shared" si="382"/>
        <v>1461.283416</v>
      </c>
      <c r="CQ76" s="336">
        <f t="shared" si="383"/>
        <v>125</v>
      </c>
      <c r="CR76" s="333">
        <f t="shared" si="384"/>
        <v>30</v>
      </c>
      <c r="CS76" s="333">
        <f t="shared" si="385"/>
        <v>48</v>
      </c>
      <c r="CT76" s="333">
        <f t="shared" si="386"/>
        <v>5606.3743196000005</v>
      </c>
      <c r="CU76" s="338">
        <f t="shared" si="387"/>
        <v>0.34529488478366471</v>
      </c>
    </row>
    <row r="77" spans="1:99" ht="14.25" customHeight="1">
      <c r="AF77" s="100"/>
      <c r="AV77" s="100"/>
      <c r="BM77" s="100"/>
      <c r="CC77" s="100"/>
      <c r="CS77" s="100"/>
    </row>
    <row r="78" spans="1:99" ht="14.25" customHeight="1">
      <c r="E78" s="266" t="s">
        <v>43</v>
      </c>
      <c r="I78" s="376">
        <f t="shared" ref="I78:R78" si="388">SUM(I25:I76)</f>
        <v>120000</v>
      </c>
      <c r="J78" s="376">
        <f t="shared" si="388"/>
        <v>60000</v>
      </c>
      <c r="K78" s="376">
        <f t="shared" si="388"/>
        <v>3720</v>
      </c>
      <c r="L78" s="376">
        <f t="shared" si="388"/>
        <v>870</v>
      </c>
      <c r="M78" s="376">
        <f t="shared" si="388"/>
        <v>5400</v>
      </c>
      <c r="N78" s="376">
        <f t="shared" si="388"/>
        <v>5400</v>
      </c>
      <c r="O78" s="376">
        <f t="shared" si="388"/>
        <v>250</v>
      </c>
      <c r="P78" s="376">
        <f t="shared" si="388"/>
        <v>60</v>
      </c>
      <c r="Q78" s="376">
        <f t="shared" si="388"/>
        <v>96</v>
      </c>
      <c r="R78" s="376">
        <f t="shared" si="388"/>
        <v>15796</v>
      </c>
      <c r="Y78" s="376">
        <f t="shared" ref="Y78:AH78" si="389">SUM(Y25:Y76)</f>
        <v>1385000</v>
      </c>
      <c r="Z78" s="377">
        <f t="shared" si="389"/>
        <v>1237500</v>
      </c>
      <c r="AA78" s="377">
        <f t="shared" si="389"/>
        <v>76725</v>
      </c>
      <c r="AB78" s="377">
        <f t="shared" si="389"/>
        <v>17943.75</v>
      </c>
      <c r="AC78" s="376">
        <f t="shared" si="389"/>
        <v>129600</v>
      </c>
      <c r="AD78" s="377">
        <f t="shared" si="389"/>
        <v>111375</v>
      </c>
      <c r="AE78" s="376">
        <f t="shared" si="389"/>
        <v>6000</v>
      </c>
      <c r="AF78" s="377">
        <f t="shared" si="389"/>
        <v>1440</v>
      </c>
      <c r="AG78" s="377">
        <f t="shared" si="389"/>
        <v>2304</v>
      </c>
      <c r="AH78" s="377">
        <f t="shared" si="389"/>
        <v>345387.75</v>
      </c>
      <c r="AI78" s="378">
        <f>AH78/Z78</f>
        <v>0.27910121212121214</v>
      </c>
      <c r="AO78" s="376">
        <f t="shared" ref="AO78:AX78" si="390">SUM(AO25:AO76)</f>
        <v>1612700</v>
      </c>
      <c r="AP78" s="376">
        <f t="shared" si="390"/>
        <v>1513250</v>
      </c>
      <c r="AQ78" s="376">
        <f t="shared" si="390"/>
        <v>93821.500000000015</v>
      </c>
      <c r="AR78" s="376">
        <f t="shared" si="390"/>
        <v>21942.125</v>
      </c>
      <c r="AS78" s="376">
        <f t="shared" si="390"/>
        <v>156600</v>
      </c>
      <c r="AT78" s="376">
        <f t="shared" si="390"/>
        <v>136192.5</v>
      </c>
      <c r="AU78" s="376">
        <f t="shared" si="390"/>
        <v>7250</v>
      </c>
      <c r="AV78" s="376">
        <f t="shared" si="390"/>
        <v>1740</v>
      </c>
      <c r="AW78" s="376">
        <f t="shared" si="390"/>
        <v>2784</v>
      </c>
      <c r="AX78" s="376">
        <f t="shared" si="390"/>
        <v>420330.12500000006</v>
      </c>
      <c r="AY78" s="378">
        <f>AX78/AP78</f>
        <v>0.27776647943168681</v>
      </c>
      <c r="BE78" s="377">
        <f t="shared" ref="BE78:BN78" si="391">SUM(BE25:BE76)</f>
        <v>1949954</v>
      </c>
      <c r="BF78" s="377">
        <f t="shared" si="391"/>
        <v>1848515</v>
      </c>
      <c r="BG78" s="377">
        <f t="shared" si="391"/>
        <v>114607.93000000001</v>
      </c>
      <c r="BH78" s="377">
        <f t="shared" si="391"/>
        <v>26803.467500000013</v>
      </c>
      <c r="BI78" s="376">
        <f t="shared" si="391"/>
        <v>189000</v>
      </c>
      <c r="BJ78" s="377">
        <f t="shared" si="391"/>
        <v>166366.35</v>
      </c>
      <c r="BK78" s="376">
        <f t="shared" si="391"/>
        <v>8750</v>
      </c>
      <c r="BL78" s="377">
        <f t="shared" si="391"/>
        <v>2100</v>
      </c>
      <c r="BM78" s="377">
        <f t="shared" si="391"/>
        <v>3360</v>
      </c>
      <c r="BN78" s="377">
        <f t="shared" si="391"/>
        <v>510987.7475</v>
      </c>
      <c r="BO78" s="378">
        <f>BN78/BF78</f>
        <v>0.27643148554380137</v>
      </c>
      <c r="BU78" s="377">
        <f t="shared" ref="BU78:CD78" si="392">SUM(BU25:BU76)</f>
        <v>2293953.0799999991</v>
      </c>
      <c r="BV78" s="377">
        <f t="shared" si="392"/>
        <v>2190485.2999999993</v>
      </c>
      <c r="BW78" s="377">
        <f t="shared" si="392"/>
        <v>135810.08860000002</v>
      </c>
      <c r="BX78" s="377">
        <f t="shared" si="392"/>
        <v>31762.036850000019</v>
      </c>
      <c r="BY78" s="376">
        <f t="shared" si="392"/>
        <v>221400</v>
      </c>
      <c r="BZ78" s="377">
        <f t="shared" si="392"/>
        <v>197143.67699999994</v>
      </c>
      <c r="CA78" s="376">
        <f t="shared" si="392"/>
        <v>10250</v>
      </c>
      <c r="CB78" s="377">
        <f t="shared" si="392"/>
        <v>2460</v>
      </c>
      <c r="CC78" s="377">
        <f t="shared" si="392"/>
        <v>3936</v>
      </c>
      <c r="CD78" s="377">
        <f t="shared" si="392"/>
        <v>602761.80245000031</v>
      </c>
      <c r="CE78" s="378">
        <f>CD78/BV78</f>
        <v>0.2751727219762673</v>
      </c>
      <c r="CK78" s="377">
        <f t="shared" ref="CK78:CT78" si="393">SUM(CK25:CK76)</f>
        <v>2539832.1416000002</v>
      </c>
      <c r="CL78" s="377">
        <f t="shared" si="393"/>
        <v>2434295.0060000001</v>
      </c>
      <c r="CM78" s="377">
        <f t="shared" si="393"/>
        <v>150926.29037199993</v>
      </c>
      <c r="CN78" s="377">
        <f t="shared" si="393"/>
        <v>35297.277587000011</v>
      </c>
      <c r="CO78" s="376">
        <f t="shared" si="393"/>
        <v>243000</v>
      </c>
      <c r="CP78" s="377">
        <f t="shared" si="393"/>
        <v>219086.55054</v>
      </c>
      <c r="CQ78" s="376">
        <f t="shared" si="393"/>
        <v>11250</v>
      </c>
      <c r="CR78" s="377">
        <f t="shared" si="393"/>
        <v>2700</v>
      </c>
      <c r="CS78" s="377">
        <f t="shared" si="393"/>
        <v>4320</v>
      </c>
      <c r="CT78" s="377">
        <f t="shared" si="393"/>
        <v>666580.11849899986</v>
      </c>
      <c r="CU78" s="378">
        <f>CT78/CL78</f>
        <v>0.27382881567600759</v>
      </c>
    </row>
    <row r="79" spans="1:99" ht="14.25" customHeight="1">
      <c r="E79" s="266"/>
      <c r="F79" s="362"/>
      <c r="P79" s="100"/>
      <c r="T79" s="266"/>
      <c r="U79" s="266"/>
      <c r="V79" s="362"/>
      <c r="AF79" s="100"/>
      <c r="AJ79" s="266"/>
      <c r="AK79" s="266"/>
      <c r="AL79" s="362"/>
      <c r="AV79" s="100"/>
      <c r="AZ79" s="266"/>
      <c r="BA79" s="266"/>
      <c r="BB79" s="362"/>
      <c r="BM79" s="100"/>
      <c r="BP79" s="266"/>
      <c r="BQ79" s="266"/>
      <c r="BR79" s="362"/>
      <c r="CC79" s="100"/>
      <c r="CF79" s="266"/>
      <c r="CG79" s="266"/>
      <c r="CH79" s="362"/>
      <c r="CS79" s="100"/>
    </row>
    <row r="80" spans="1:99" ht="14.25" customHeight="1">
      <c r="E80" s="266" t="s">
        <v>82</v>
      </c>
      <c r="F80" s="362">
        <f t="shared" ref="F80:F81" si="394">SUMIF(D:D,E80,F:F)</f>
        <v>2</v>
      </c>
      <c r="P80" s="100"/>
      <c r="T80" s="266"/>
      <c r="U80" s="266" t="s">
        <v>82</v>
      </c>
      <c r="V80" s="362">
        <f t="shared" ref="V80:V81" si="395">SUMIF($D:$D,U80,V:V)</f>
        <v>6.5</v>
      </c>
      <c r="AF80" s="100"/>
      <c r="AJ80" s="266"/>
      <c r="AK80" s="266" t="s">
        <v>82</v>
      </c>
      <c r="AL80" s="362">
        <f t="shared" ref="AL80:AL81" si="396">SUMIF($D:$D,AK80,AL:AL)</f>
        <v>6.5</v>
      </c>
      <c r="AV80" s="100"/>
      <c r="AZ80" s="266"/>
      <c r="BA80" s="266" t="s">
        <v>82</v>
      </c>
      <c r="BB80" s="362">
        <f t="shared" ref="BB80:BB81" si="397">SUMIF($D:$D,BA80,BB:BB)</f>
        <v>6.5</v>
      </c>
      <c r="BM80" s="100"/>
      <c r="BP80" s="266"/>
      <c r="BQ80" s="266" t="s">
        <v>82</v>
      </c>
      <c r="BR80" s="362">
        <f t="shared" ref="BR80:BR81" si="398">SUMIF($D:$D,BQ80,BR:BR)</f>
        <v>7.5</v>
      </c>
      <c r="CC80" s="100"/>
      <c r="CF80" s="266"/>
      <c r="CG80" s="266" t="s">
        <v>82</v>
      </c>
      <c r="CH80" s="362">
        <f t="shared" ref="CH80:CH81" si="399">SUMIF($D:$D,CG80,CH:CH)</f>
        <v>7.5</v>
      </c>
      <c r="CS80" s="100"/>
    </row>
    <row r="81" spans="5:97" ht="14.25" customHeight="1">
      <c r="E81" s="266" t="s">
        <v>80</v>
      </c>
      <c r="F81" s="362">
        <f t="shared" si="394"/>
        <v>0</v>
      </c>
      <c r="P81" s="100"/>
      <c r="T81" s="266"/>
      <c r="U81" s="266" t="s">
        <v>80</v>
      </c>
      <c r="V81" s="362">
        <f t="shared" si="395"/>
        <v>17.5</v>
      </c>
      <c r="AF81" s="100"/>
      <c r="AJ81" s="266"/>
      <c r="AK81" s="266" t="s">
        <v>80</v>
      </c>
      <c r="AL81" s="362">
        <f t="shared" si="396"/>
        <v>22.5</v>
      </c>
      <c r="AV81" s="100"/>
      <c r="AZ81" s="266"/>
      <c r="BA81" s="266" t="s">
        <v>80</v>
      </c>
      <c r="BB81" s="106">
        <f t="shared" si="397"/>
        <v>28.5</v>
      </c>
      <c r="BM81" s="100"/>
      <c r="BP81" s="266"/>
      <c r="BQ81" s="266" t="s">
        <v>80</v>
      </c>
      <c r="BR81" s="106">
        <f t="shared" si="398"/>
        <v>33.5</v>
      </c>
      <c r="CC81" s="100"/>
      <c r="CF81" s="266"/>
      <c r="CG81" s="266" t="s">
        <v>80</v>
      </c>
      <c r="CH81" s="106">
        <f t="shared" si="399"/>
        <v>37.5</v>
      </c>
      <c r="CS81" s="100"/>
    </row>
    <row r="82" spans="5:97" ht="14.25" customHeight="1">
      <c r="F82" s="362">
        <f>F81+F80</f>
        <v>2</v>
      </c>
      <c r="P82" s="100"/>
      <c r="V82" s="362">
        <f>V81+V80</f>
        <v>24</v>
      </c>
      <c r="AF82" s="100"/>
      <c r="AL82" s="362">
        <f>AL81+AL80</f>
        <v>29</v>
      </c>
      <c r="AV82" s="100"/>
      <c r="BB82" s="362">
        <f>BB81+BB80</f>
        <v>35</v>
      </c>
      <c r="BM82" s="100"/>
      <c r="BR82" s="362">
        <f>BR81+BR80</f>
        <v>41</v>
      </c>
      <c r="CC82" s="100"/>
      <c r="CH82" s="362">
        <f>CH81+CH80</f>
        <v>45</v>
      </c>
      <c r="CS82" s="100"/>
    </row>
    <row r="83" spans="5:97" ht="14.25" customHeight="1">
      <c r="P83" s="100"/>
      <c r="AF83" s="100"/>
      <c r="AV83" s="100"/>
      <c r="BM83" s="100"/>
      <c r="CC83" s="100"/>
      <c r="CS83" s="100"/>
    </row>
    <row r="84" spans="5:97" ht="14.25" customHeight="1">
      <c r="P84" s="100"/>
      <c r="AF84" s="100"/>
      <c r="AV84" s="100"/>
      <c r="BM84" s="100"/>
      <c r="CC84" s="100"/>
      <c r="CS84" s="100"/>
    </row>
    <row r="85" spans="5:97" ht="14.25" customHeight="1">
      <c r="P85" s="100"/>
      <c r="AF85" s="100"/>
      <c r="AV85" s="100"/>
      <c r="BM85" s="100"/>
      <c r="CC85" s="100"/>
      <c r="CS85" s="100"/>
    </row>
    <row r="86" spans="5:97" ht="14.25" customHeight="1">
      <c r="P86" s="100"/>
      <c r="AF86" s="100"/>
      <c r="AV86" s="100"/>
      <c r="BM86" s="100"/>
      <c r="CC86" s="100"/>
      <c r="CS86" s="100"/>
    </row>
    <row r="87" spans="5:97" ht="14.25" customHeight="1">
      <c r="P87" s="100"/>
      <c r="AF87" s="100"/>
      <c r="AV87" s="100"/>
      <c r="BM87" s="100"/>
      <c r="CC87" s="100"/>
      <c r="CS87" s="100"/>
    </row>
    <row r="88" spans="5:97" ht="14.25" customHeight="1">
      <c r="P88" s="100"/>
      <c r="AF88" s="100"/>
      <c r="AV88" s="100"/>
      <c r="BM88" s="100"/>
      <c r="CC88" s="100"/>
      <c r="CS88" s="100"/>
    </row>
    <row r="89" spans="5:97" ht="14.25" customHeight="1">
      <c r="P89" s="100"/>
      <c r="AF89" s="100"/>
      <c r="AV89" s="100"/>
      <c r="BM89" s="100"/>
      <c r="CC89" s="100"/>
      <c r="CS89" s="100"/>
    </row>
    <row r="90" spans="5:97" ht="14.25" customHeight="1">
      <c r="P90" s="100"/>
      <c r="AF90" s="100"/>
      <c r="AV90" s="100"/>
      <c r="BM90" s="100"/>
      <c r="CC90" s="100"/>
      <c r="CS90" s="100"/>
    </row>
    <row r="91" spans="5:97" ht="14.25" customHeight="1">
      <c r="P91" s="100"/>
      <c r="AF91" s="100"/>
      <c r="AV91" s="100"/>
      <c r="BM91" s="100"/>
      <c r="CC91" s="100"/>
      <c r="CS91" s="100"/>
    </row>
    <row r="92" spans="5:97" ht="14.25" customHeight="1">
      <c r="P92" s="100"/>
      <c r="AF92" s="100"/>
      <c r="AV92" s="100"/>
      <c r="BM92" s="100"/>
      <c r="CC92" s="100"/>
      <c r="CS92" s="100"/>
    </row>
    <row r="93" spans="5:97" ht="14.25" customHeight="1">
      <c r="P93" s="100"/>
      <c r="AF93" s="100"/>
      <c r="AV93" s="100"/>
      <c r="BM93" s="100"/>
      <c r="CC93" s="100"/>
      <c r="CS93" s="100"/>
    </row>
    <row r="94" spans="5:97" ht="14.25" customHeight="1">
      <c r="P94" s="100"/>
      <c r="AF94" s="100"/>
      <c r="AV94" s="100"/>
      <c r="BM94" s="100"/>
      <c r="CC94" s="100"/>
      <c r="CS94" s="100"/>
    </row>
    <row r="95" spans="5:97" ht="14.25" customHeight="1">
      <c r="P95" s="100"/>
      <c r="AF95" s="100"/>
      <c r="AV95" s="100"/>
      <c r="BM95" s="100"/>
      <c r="CC95" s="100"/>
      <c r="CS95" s="100"/>
    </row>
    <row r="96" spans="5:97" ht="14.25" customHeight="1">
      <c r="P96" s="100"/>
      <c r="AF96" s="100"/>
      <c r="AV96" s="100"/>
      <c r="BM96" s="100"/>
      <c r="CC96" s="100"/>
      <c r="CS96" s="100"/>
    </row>
    <row r="97" spans="16:97" ht="14.25" customHeight="1">
      <c r="P97" s="100"/>
      <c r="AF97" s="100"/>
      <c r="AV97" s="100"/>
      <c r="BM97" s="100"/>
      <c r="CC97" s="100"/>
      <c r="CS97" s="100"/>
    </row>
    <row r="98" spans="16:97" ht="14.25" customHeight="1">
      <c r="P98" s="100"/>
      <c r="AF98" s="100"/>
      <c r="AV98" s="100"/>
      <c r="BM98" s="100"/>
      <c r="CC98" s="100"/>
      <c r="CS98" s="100"/>
    </row>
    <row r="99" spans="16:97" ht="14.25" customHeight="1">
      <c r="P99" s="100"/>
      <c r="AF99" s="100"/>
      <c r="AV99" s="100"/>
      <c r="BM99" s="100"/>
      <c r="CC99" s="100"/>
      <c r="CS99" s="100"/>
    </row>
    <row r="100" spans="16:97" ht="14.25" customHeight="1">
      <c r="P100" s="100"/>
      <c r="AF100" s="100"/>
      <c r="AV100" s="100"/>
      <c r="BM100" s="100"/>
      <c r="CC100" s="100"/>
      <c r="CS100" s="100"/>
    </row>
    <row r="101" spans="16:97" ht="14.25" customHeight="1">
      <c r="P101" s="100"/>
      <c r="AF101" s="100"/>
      <c r="AV101" s="100"/>
      <c r="BM101" s="100"/>
      <c r="CC101" s="100"/>
      <c r="CS101" s="100"/>
    </row>
    <row r="102" spans="16:97" ht="14.25" customHeight="1">
      <c r="P102" s="100"/>
      <c r="AF102" s="100"/>
      <c r="AV102" s="100"/>
      <c r="BM102" s="100"/>
      <c r="CC102" s="100"/>
      <c r="CS102" s="100"/>
    </row>
    <row r="103" spans="16:97" ht="14.25" customHeight="1">
      <c r="P103" s="100"/>
      <c r="AF103" s="100"/>
      <c r="AV103" s="100"/>
      <c r="BM103" s="100"/>
      <c r="CC103" s="100"/>
      <c r="CS103" s="100"/>
    </row>
    <row r="104" spans="16:97" ht="14.25" customHeight="1">
      <c r="P104" s="100"/>
      <c r="AF104" s="100"/>
      <c r="AV104" s="100"/>
      <c r="BM104" s="100"/>
      <c r="CC104" s="100"/>
      <c r="CS104" s="100"/>
    </row>
    <row r="105" spans="16:97" ht="14.25" customHeight="1">
      <c r="P105" s="100"/>
      <c r="AF105" s="100"/>
      <c r="AV105" s="100"/>
      <c r="BM105" s="100"/>
      <c r="CC105" s="100"/>
      <c r="CS105" s="100"/>
    </row>
    <row r="106" spans="16:97" ht="14.25" customHeight="1">
      <c r="P106" s="100"/>
      <c r="AF106" s="100"/>
      <c r="AV106" s="100"/>
      <c r="BM106" s="100"/>
      <c r="CC106" s="100"/>
      <c r="CS106" s="100"/>
    </row>
    <row r="107" spans="16:97" ht="14.25" customHeight="1">
      <c r="P107" s="100"/>
      <c r="AF107" s="100"/>
      <c r="AV107" s="100"/>
      <c r="BM107" s="100"/>
      <c r="CC107" s="100"/>
      <c r="CS107" s="100"/>
    </row>
    <row r="108" spans="16:97" ht="14.25" customHeight="1">
      <c r="P108" s="100"/>
      <c r="AF108" s="100"/>
      <c r="AV108" s="100"/>
      <c r="BM108" s="100"/>
      <c r="CC108" s="100"/>
      <c r="CS108" s="100"/>
    </row>
    <row r="109" spans="16:97" ht="14.25" customHeight="1">
      <c r="P109" s="100"/>
      <c r="AF109" s="100"/>
      <c r="AV109" s="100"/>
      <c r="BM109" s="100"/>
      <c r="CC109" s="100"/>
      <c r="CS109" s="100"/>
    </row>
    <row r="110" spans="16:97" ht="14.25" customHeight="1">
      <c r="P110" s="100"/>
      <c r="AF110" s="100"/>
      <c r="AV110" s="100"/>
      <c r="BM110" s="100"/>
      <c r="CC110" s="100"/>
      <c r="CS110" s="100"/>
    </row>
    <row r="111" spans="16:97" ht="14.25" customHeight="1">
      <c r="P111" s="100"/>
      <c r="AF111" s="100"/>
      <c r="AV111" s="100"/>
      <c r="BM111" s="100"/>
      <c r="CC111" s="100"/>
      <c r="CS111" s="100"/>
    </row>
    <row r="112" spans="16:97" ht="14.25" customHeight="1">
      <c r="P112" s="100"/>
      <c r="AF112" s="100"/>
      <c r="AV112" s="100"/>
      <c r="BM112" s="100"/>
      <c r="CC112" s="100"/>
      <c r="CS112" s="100"/>
    </row>
    <row r="113" spans="16:97" ht="14.25" customHeight="1">
      <c r="P113" s="100"/>
      <c r="AF113" s="100"/>
      <c r="AV113" s="100"/>
      <c r="BM113" s="100"/>
      <c r="CC113" s="100"/>
      <c r="CS113" s="100"/>
    </row>
    <row r="114" spans="16:97" ht="14.25" customHeight="1">
      <c r="P114" s="100"/>
      <c r="AF114" s="100"/>
      <c r="AV114" s="100"/>
      <c r="BM114" s="100"/>
      <c r="CC114" s="100"/>
      <c r="CS114" s="100"/>
    </row>
    <row r="115" spans="16:97" ht="14.25" customHeight="1">
      <c r="P115" s="100"/>
      <c r="AF115" s="100"/>
      <c r="AV115" s="100"/>
      <c r="BM115" s="100"/>
      <c r="CC115" s="100"/>
      <c r="CS115" s="100"/>
    </row>
    <row r="116" spans="16:97" ht="14.25" customHeight="1">
      <c r="P116" s="100"/>
      <c r="AF116" s="100"/>
      <c r="AV116" s="100"/>
      <c r="BM116" s="100"/>
      <c r="CC116" s="100"/>
      <c r="CS116" s="100"/>
    </row>
    <row r="117" spans="16:97" ht="14.25" customHeight="1">
      <c r="P117" s="100"/>
      <c r="AF117" s="100"/>
      <c r="AV117" s="100"/>
      <c r="BM117" s="100"/>
      <c r="CC117" s="100"/>
      <c r="CS117" s="100"/>
    </row>
    <row r="118" spans="16:97" ht="14.25" customHeight="1">
      <c r="P118" s="100"/>
      <c r="AF118" s="100"/>
      <c r="AV118" s="100"/>
      <c r="BM118" s="100"/>
      <c r="CC118" s="100"/>
      <c r="CS118" s="100"/>
    </row>
    <row r="119" spans="16:97" ht="14.25" customHeight="1">
      <c r="P119" s="100"/>
      <c r="AF119" s="100"/>
      <c r="AV119" s="100"/>
      <c r="BM119" s="100"/>
      <c r="CC119" s="100"/>
      <c r="CS119" s="100"/>
    </row>
    <row r="120" spans="16:97" ht="14.25" customHeight="1">
      <c r="P120" s="100"/>
      <c r="AF120" s="100"/>
      <c r="AV120" s="100"/>
      <c r="BM120" s="100"/>
      <c r="CC120" s="100"/>
      <c r="CS120" s="100"/>
    </row>
    <row r="121" spans="16:97" ht="14.25" customHeight="1">
      <c r="P121" s="100"/>
      <c r="AF121" s="100"/>
      <c r="AV121" s="100"/>
      <c r="BM121" s="100"/>
      <c r="CC121" s="100"/>
      <c r="CS121" s="100"/>
    </row>
    <row r="122" spans="16:97" ht="14.25" customHeight="1">
      <c r="P122" s="100"/>
      <c r="AF122" s="100"/>
      <c r="AV122" s="100"/>
      <c r="BM122" s="100"/>
      <c r="CC122" s="100"/>
      <c r="CS122" s="100"/>
    </row>
    <row r="123" spans="16:97" ht="14.25" customHeight="1">
      <c r="P123" s="100"/>
      <c r="AF123" s="100"/>
      <c r="AV123" s="100"/>
      <c r="BM123" s="100"/>
      <c r="CC123" s="100"/>
      <c r="CS123" s="100"/>
    </row>
    <row r="124" spans="16:97" ht="14.25" customHeight="1">
      <c r="P124" s="100"/>
      <c r="AF124" s="100"/>
      <c r="AV124" s="100"/>
      <c r="BM124" s="100"/>
      <c r="CC124" s="100"/>
      <c r="CS124" s="100"/>
    </row>
    <row r="125" spans="16:97" ht="14.25" customHeight="1">
      <c r="P125" s="100"/>
      <c r="AF125" s="100"/>
      <c r="AV125" s="100"/>
      <c r="BM125" s="100"/>
      <c r="CC125" s="100"/>
      <c r="CS125" s="100"/>
    </row>
    <row r="126" spans="16:97" ht="14.25" customHeight="1">
      <c r="P126" s="100"/>
      <c r="AF126" s="100"/>
      <c r="AV126" s="100"/>
      <c r="BM126" s="100"/>
      <c r="CC126" s="100"/>
      <c r="CS126" s="100"/>
    </row>
    <row r="127" spans="16:97" ht="14.25" customHeight="1">
      <c r="P127" s="100"/>
      <c r="AF127" s="100"/>
      <c r="AV127" s="100"/>
      <c r="BM127" s="100"/>
      <c r="CC127" s="100"/>
      <c r="CS127" s="100"/>
    </row>
    <row r="128" spans="16:97" ht="14.25" customHeight="1">
      <c r="P128" s="100"/>
      <c r="AF128" s="100"/>
      <c r="AV128" s="100"/>
      <c r="BM128" s="100"/>
      <c r="CC128" s="100"/>
      <c r="CS128" s="100"/>
    </row>
    <row r="129" spans="16:97" ht="14.25" customHeight="1">
      <c r="P129" s="100"/>
      <c r="AF129" s="100"/>
      <c r="AV129" s="100"/>
      <c r="BM129" s="100"/>
      <c r="CC129" s="100"/>
      <c r="CS129" s="100"/>
    </row>
    <row r="130" spans="16:97" ht="14.25" customHeight="1">
      <c r="P130" s="100"/>
      <c r="AF130" s="100"/>
      <c r="AV130" s="100"/>
      <c r="BM130" s="100"/>
      <c r="CC130" s="100"/>
      <c r="CS130" s="100"/>
    </row>
    <row r="131" spans="16:97" ht="14.25" customHeight="1">
      <c r="P131" s="100"/>
      <c r="AF131" s="100"/>
      <c r="AV131" s="100"/>
      <c r="BM131" s="100"/>
      <c r="CC131" s="100"/>
      <c r="CS131" s="100"/>
    </row>
    <row r="132" spans="16:97" ht="14.25" customHeight="1">
      <c r="P132" s="100"/>
      <c r="AF132" s="100"/>
      <c r="AV132" s="100"/>
      <c r="BM132" s="100"/>
      <c r="CC132" s="100"/>
      <c r="CS132" s="100"/>
    </row>
    <row r="133" spans="16:97" ht="14.25" customHeight="1">
      <c r="P133" s="100"/>
      <c r="AF133" s="100"/>
      <c r="AV133" s="100"/>
      <c r="BM133" s="100"/>
      <c r="CC133" s="100"/>
      <c r="CS133" s="100"/>
    </row>
    <row r="134" spans="16:97" ht="14.25" customHeight="1">
      <c r="P134" s="100"/>
      <c r="AF134" s="100"/>
      <c r="AV134" s="100"/>
      <c r="BM134" s="100"/>
      <c r="CC134" s="100"/>
      <c r="CS134" s="100"/>
    </row>
    <row r="135" spans="16:97" ht="14.25" customHeight="1">
      <c r="P135" s="100"/>
      <c r="AF135" s="100"/>
      <c r="AV135" s="100"/>
      <c r="BM135" s="100"/>
      <c r="CC135" s="100"/>
      <c r="CS135" s="100"/>
    </row>
    <row r="136" spans="16:97" ht="14.25" customHeight="1">
      <c r="P136" s="100"/>
      <c r="AF136" s="100"/>
      <c r="AV136" s="100"/>
      <c r="BM136" s="100"/>
      <c r="CC136" s="100"/>
      <c r="CS136" s="100"/>
    </row>
    <row r="137" spans="16:97" ht="14.25" customHeight="1">
      <c r="P137" s="100"/>
      <c r="AF137" s="100"/>
      <c r="AV137" s="100"/>
      <c r="BM137" s="100"/>
      <c r="CC137" s="100"/>
      <c r="CS137" s="100"/>
    </row>
    <row r="138" spans="16:97" ht="14.25" customHeight="1">
      <c r="P138" s="100"/>
      <c r="AF138" s="100"/>
      <c r="AV138" s="100"/>
      <c r="BM138" s="100"/>
      <c r="CC138" s="100"/>
      <c r="CS138" s="100"/>
    </row>
    <row r="139" spans="16:97" ht="14.25" customHeight="1">
      <c r="P139" s="100"/>
      <c r="AF139" s="100"/>
      <c r="AV139" s="100"/>
      <c r="BM139" s="100"/>
      <c r="CC139" s="100"/>
      <c r="CS139" s="100"/>
    </row>
    <row r="140" spans="16:97" ht="14.25" customHeight="1">
      <c r="P140" s="100"/>
      <c r="AF140" s="100"/>
      <c r="AV140" s="100"/>
      <c r="BM140" s="100"/>
      <c r="CC140" s="100"/>
      <c r="CS140" s="100"/>
    </row>
    <row r="141" spans="16:97" ht="14.25" customHeight="1">
      <c r="P141" s="100"/>
      <c r="AF141" s="100"/>
      <c r="AV141" s="100"/>
      <c r="BM141" s="100"/>
      <c r="CC141" s="100"/>
      <c r="CS141" s="100"/>
    </row>
    <row r="142" spans="16:97" ht="14.25" customHeight="1">
      <c r="P142" s="100"/>
      <c r="AF142" s="100"/>
      <c r="AV142" s="100"/>
      <c r="BM142" s="100"/>
      <c r="CC142" s="100"/>
      <c r="CS142" s="100"/>
    </row>
    <row r="143" spans="16:97" ht="14.25" customHeight="1">
      <c r="P143" s="100"/>
      <c r="AF143" s="100"/>
      <c r="AV143" s="100"/>
      <c r="BM143" s="100"/>
      <c r="CC143" s="100"/>
      <c r="CS143" s="100"/>
    </row>
    <row r="144" spans="16:97" ht="14.25" customHeight="1">
      <c r="P144" s="100"/>
      <c r="AF144" s="100"/>
      <c r="AV144" s="100"/>
      <c r="BM144" s="100"/>
      <c r="CC144" s="100"/>
      <c r="CS144" s="100"/>
    </row>
    <row r="145" spans="16:97" ht="14.25" customHeight="1">
      <c r="P145" s="100"/>
      <c r="AF145" s="100"/>
      <c r="AV145" s="100"/>
      <c r="BM145" s="100"/>
      <c r="CC145" s="100"/>
      <c r="CS145" s="100"/>
    </row>
    <row r="146" spans="16:97" ht="14.25" customHeight="1">
      <c r="P146" s="100"/>
      <c r="AF146" s="100"/>
      <c r="AV146" s="100"/>
      <c r="BM146" s="100"/>
      <c r="CC146" s="100"/>
      <c r="CS146" s="100"/>
    </row>
    <row r="147" spans="16:97" ht="14.25" customHeight="1">
      <c r="P147" s="100"/>
      <c r="AF147" s="100"/>
      <c r="AV147" s="100"/>
      <c r="BM147" s="100"/>
      <c r="CC147" s="100"/>
      <c r="CS147" s="100"/>
    </row>
    <row r="148" spans="16:97" ht="14.25" customHeight="1">
      <c r="P148" s="100"/>
      <c r="AF148" s="100"/>
      <c r="AV148" s="100"/>
      <c r="BM148" s="100"/>
      <c r="CC148" s="100"/>
      <c r="CS148" s="100"/>
    </row>
    <row r="149" spans="16:97" ht="14.25" customHeight="1">
      <c r="P149" s="100"/>
      <c r="AF149" s="100"/>
      <c r="AV149" s="100"/>
      <c r="BM149" s="100"/>
      <c r="CC149" s="100"/>
      <c r="CS149" s="100"/>
    </row>
    <row r="150" spans="16:97" ht="14.25" customHeight="1">
      <c r="P150" s="100"/>
      <c r="AF150" s="100"/>
      <c r="AV150" s="100"/>
      <c r="BM150" s="100"/>
      <c r="CC150" s="100"/>
      <c r="CS150" s="100"/>
    </row>
    <row r="151" spans="16:97" ht="14.25" customHeight="1">
      <c r="P151" s="100"/>
      <c r="AF151" s="100"/>
      <c r="AV151" s="100"/>
      <c r="BM151" s="100"/>
      <c r="CC151" s="100"/>
      <c r="CS151" s="100"/>
    </row>
    <row r="152" spans="16:97" ht="14.25" customHeight="1">
      <c r="P152" s="100"/>
      <c r="AF152" s="100"/>
      <c r="AV152" s="100"/>
      <c r="BM152" s="100"/>
      <c r="CC152" s="100"/>
      <c r="CS152" s="100"/>
    </row>
    <row r="153" spans="16:97" ht="14.25" customHeight="1">
      <c r="P153" s="100"/>
      <c r="AF153" s="100"/>
      <c r="AV153" s="100"/>
      <c r="BM153" s="100"/>
      <c r="CC153" s="100"/>
      <c r="CS153" s="100"/>
    </row>
    <row r="154" spans="16:97" ht="14.25" customHeight="1">
      <c r="P154" s="100"/>
      <c r="AF154" s="100"/>
      <c r="AV154" s="100"/>
      <c r="BM154" s="100"/>
      <c r="CC154" s="100"/>
      <c r="CS154" s="100"/>
    </row>
    <row r="155" spans="16:97" ht="14.25" customHeight="1">
      <c r="P155" s="100"/>
      <c r="AF155" s="100"/>
      <c r="AV155" s="100"/>
      <c r="BM155" s="100"/>
      <c r="CC155" s="100"/>
      <c r="CS155" s="100"/>
    </row>
    <row r="156" spans="16:97" ht="14.25" customHeight="1">
      <c r="P156" s="100"/>
      <c r="AF156" s="100"/>
      <c r="AV156" s="100"/>
      <c r="BM156" s="100"/>
      <c r="CC156" s="100"/>
      <c r="CS156" s="100"/>
    </row>
    <row r="157" spans="16:97" ht="14.25" customHeight="1">
      <c r="P157" s="100"/>
      <c r="AF157" s="100"/>
      <c r="AV157" s="100"/>
      <c r="BM157" s="100"/>
      <c r="CC157" s="100"/>
      <c r="CS157" s="100"/>
    </row>
    <row r="158" spans="16:97" ht="14.25" customHeight="1">
      <c r="P158" s="100"/>
      <c r="AF158" s="100"/>
      <c r="AV158" s="100"/>
      <c r="BM158" s="100"/>
      <c r="CC158" s="100"/>
      <c r="CS158" s="100"/>
    </row>
    <row r="159" spans="16:97" ht="14.25" customHeight="1">
      <c r="P159" s="100"/>
      <c r="AF159" s="100"/>
      <c r="AV159" s="100"/>
      <c r="BM159" s="100"/>
      <c r="CC159" s="100"/>
      <c r="CS159" s="100"/>
    </row>
    <row r="160" spans="16:97" ht="14.25" customHeight="1">
      <c r="P160" s="100"/>
      <c r="AF160" s="100"/>
      <c r="AV160" s="100"/>
      <c r="BM160" s="100"/>
      <c r="CC160" s="100"/>
      <c r="CS160" s="100"/>
    </row>
    <row r="161" spans="16:97" ht="14.25" customHeight="1">
      <c r="P161" s="100"/>
      <c r="AF161" s="100"/>
      <c r="AV161" s="100"/>
      <c r="BM161" s="100"/>
      <c r="CC161" s="100"/>
      <c r="CS161" s="100"/>
    </row>
    <row r="162" spans="16:97" ht="14.25" customHeight="1">
      <c r="P162" s="100"/>
      <c r="AF162" s="100"/>
      <c r="AV162" s="100"/>
      <c r="BM162" s="100"/>
      <c r="CC162" s="100"/>
      <c r="CS162" s="100"/>
    </row>
    <row r="163" spans="16:97" ht="14.25" customHeight="1">
      <c r="P163" s="100"/>
      <c r="AF163" s="100"/>
      <c r="AV163" s="100"/>
      <c r="BM163" s="100"/>
      <c r="CC163" s="100"/>
      <c r="CS163" s="100"/>
    </row>
    <row r="164" spans="16:97" ht="14.25" customHeight="1">
      <c r="P164" s="100"/>
      <c r="AF164" s="100"/>
      <c r="AV164" s="100"/>
      <c r="BM164" s="100"/>
      <c r="CC164" s="100"/>
      <c r="CS164" s="100"/>
    </row>
    <row r="165" spans="16:97" ht="14.25" customHeight="1">
      <c r="P165" s="100"/>
      <c r="AF165" s="100"/>
      <c r="AV165" s="100"/>
      <c r="BM165" s="100"/>
      <c r="CC165" s="100"/>
      <c r="CS165" s="100"/>
    </row>
    <row r="166" spans="16:97" ht="14.25" customHeight="1">
      <c r="P166" s="100"/>
      <c r="AF166" s="100"/>
      <c r="AV166" s="100"/>
      <c r="BM166" s="100"/>
      <c r="CC166" s="100"/>
      <c r="CS166" s="100"/>
    </row>
    <row r="167" spans="16:97" ht="14.25" customHeight="1">
      <c r="P167" s="100"/>
      <c r="AF167" s="100"/>
      <c r="AV167" s="100"/>
      <c r="BM167" s="100"/>
      <c r="CC167" s="100"/>
      <c r="CS167" s="100"/>
    </row>
    <row r="168" spans="16:97" ht="14.25" customHeight="1">
      <c r="P168" s="100"/>
      <c r="AF168" s="100"/>
      <c r="AV168" s="100"/>
      <c r="BM168" s="100"/>
      <c r="CC168" s="100"/>
      <c r="CS168" s="100"/>
    </row>
    <row r="169" spans="16:97" ht="14.25" customHeight="1">
      <c r="P169" s="100"/>
      <c r="AF169" s="100"/>
      <c r="AV169" s="100"/>
      <c r="BM169" s="100"/>
      <c r="CC169" s="100"/>
      <c r="CS169" s="100"/>
    </row>
    <row r="170" spans="16:97" ht="14.25" customHeight="1">
      <c r="P170" s="100"/>
      <c r="AF170" s="100"/>
      <c r="AV170" s="100"/>
      <c r="BM170" s="100"/>
      <c r="CC170" s="100"/>
      <c r="CS170" s="100"/>
    </row>
    <row r="171" spans="16:97" ht="14.25" customHeight="1">
      <c r="P171" s="100"/>
      <c r="AF171" s="100"/>
      <c r="AV171" s="100"/>
      <c r="BM171" s="100"/>
      <c r="CC171" s="100"/>
      <c r="CS171" s="100"/>
    </row>
    <row r="172" spans="16:97" ht="14.25" customHeight="1">
      <c r="P172" s="100"/>
      <c r="AF172" s="100"/>
      <c r="AV172" s="100"/>
      <c r="BM172" s="100"/>
      <c r="CC172" s="100"/>
      <c r="CS172" s="100"/>
    </row>
    <row r="173" spans="16:97" ht="14.25" customHeight="1">
      <c r="P173" s="100"/>
      <c r="AF173" s="100"/>
      <c r="AV173" s="100"/>
      <c r="BM173" s="100"/>
      <c r="CC173" s="100"/>
      <c r="CS173" s="100"/>
    </row>
    <row r="174" spans="16:97" ht="14.25" customHeight="1">
      <c r="P174" s="100"/>
      <c r="AF174" s="100"/>
      <c r="AV174" s="100"/>
      <c r="BM174" s="100"/>
      <c r="CC174" s="100"/>
      <c r="CS174" s="100"/>
    </row>
    <row r="175" spans="16:97" ht="14.25" customHeight="1">
      <c r="P175" s="100"/>
      <c r="AF175" s="100"/>
      <c r="AV175" s="100"/>
      <c r="BM175" s="100"/>
      <c r="CC175" s="100"/>
      <c r="CS175" s="100"/>
    </row>
    <row r="176" spans="16:97" ht="14.25" customHeight="1">
      <c r="P176" s="100"/>
      <c r="AF176" s="100"/>
      <c r="AV176" s="100"/>
      <c r="BM176" s="100"/>
      <c r="CC176" s="100"/>
      <c r="CS176" s="100"/>
    </row>
    <row r="177" spans="16:97" ht="14.25" customHeight="1">
      <c r="P177" s="100"/>
      <c r="AF177" s="100"/>
      <c r="AV177" s="100"/>
      <c r="BM177" s="100"/>
      <c r="CC177" s="100"/>
      <c r="CS177" s="100"/>
    </row>
    <row r="178" spans="16:97" ht="14.25" customHeight="1">
      <c r="P178" s="100"/>
      <c r="AF178" s="100"/>
      <c r="AV178" s="100"/>
      <c r="BM178" s="100"/>
      <c r="CC178" s="100"/>
      <c r="CS178" s="100"/>
    </row>
    <row r="179" spans="16:97" ht="14.25" customHeight="1">
      <c r="P179" s="100"/>
      <c r="AF179" s="100"/>
      <c r="AV179" s="100"/>
      <c r="BM179" s="100"/>
      <c r="CC179" s="100"/>
      <c r="CS179" s="100"/>
    </row>
    <row r="180" spans="16:97" ht="14.25" customHeight="1">
      <c r="P180" s="100"/>
      <c r="AF180" s="100"/>
      <c r="AV180" s="100"/>
      <c r="BM180" s="100"/>
      <c r="CC180" s="100"/>
      <c r="CS180" s="100"/>
    </row>
    <row r="181" spans="16:97" ht="14.25" customHeight="1">
      <c r="P181" s="100"/>
      <c r="AF181" s="100"/>
      <c r="AV181" s="100"/>
      <c r="BM181" s="100"/>
      <c r="CC181" s="100"/>
      <c r="CS181" s="100"/>
    </row>
    <row r="182" spans="16:97" ht="14.25" customHeight="1">
      <c r="P182" s="100"/>
      <c r="AF182" s="100"/>
      <c r="AV182" s="100"/>
      <c r="BM182" s="100"/>
      <c r="CC182" s="100"/>
      <c r="CS182" s="100"/>
    </row>
    <row r="183" spans="16:97" ht="14.25" customHeight="1">
      <c r="P183" s="100"/>
      <c r="AF183" s="100"/>
      <c r="AV183" s="100"/>
      <c r="BM183" s="100"/>
      <c r="CC183" s="100"/>
      <c r="CS183" s="100"/>
    </row>
    <row r="184" spans="16:97" ht="14.25" customHeight="1">
      <c r="P184" s="100"/>
      <c r="AF184" s="100"/>
      <c r="AV184" s="100"/>
      <c r="BM184" s="100"/>
      <c r="CC184" s="100"/>
      <c r="CS184" s="100"/>
    </row>
    <row r="185" spans="16:97" ht="14.25" customHeight="1">
      <c r="P185" s="100"/>
      <c r="AF185" s="100"/>
      <c r="AV185" s="100"/>
      <c r="BM185" s="100"/>
      <c r="CC185" s="100"/>
      <c r="CS185" s="100"/>
    </row>
    <row r="186" spans="16:97" ht="14.25" customHeight="1">
      <c r="P186" s="100"/>
      <c r="AF186" s="100"/>
      <c r="AV186" s="100"/>
      <c r="BM186" s="100"/>
      <c r="CC186" s="100"/>
      <c r="CS186" s="100"/>
    </row>
    <row r="187" spans="16:97" ht="14.25" customHeight="1">
      <c r="P187" s="100"/>
      <c r="AF187" s="100"/>
      <c r="AV187" s="100"/>
      <c r="BM187" s="100"/>
      <c r="CC187" s="100"/>
      <c r="CS187" s="100"/>
    </row>
    <row r="188" spans="16:97" ht="14.25" customHeight="1">
      <c r="P188" s="100"/>
      <c r="AF188" s="100"/>
      <c r="AV188" s="100"/>
      <c r="BM188" s="100"/>
      <c r="CC188" s="100"/>
      <c r="CS188" s="100"/>
    </row>
    <row r="189" spans="16:97" ht="14.25" customHeight="1">
      <c r="P189" s="100"/>
      <c r="AF189" s="100"/>
      <c r="AV189" s="100"/>
      <c r="BM189" s="100"/>
      <c r="CC189" s="100"/>
      <c r="CS189" s="100"/>
    </row>
    <row r="190" spans="16:97" ht="14.25" customHeight="1">
      <c r="P190" s="100"/>
      <c r="AF190" s="100"/>
      <c r="AV190" s="100"/>
      <c r="BM190" s="100"/>
      <c r="CC190" s="100"/>
      <c r="CS190" s="100"/>
    </row>
    <row r="191" spans="16:97" ht="14.25" customHeight="1">
      <c r="P191" s="100"/>
      <c r="AF191" s="100"/>
      <c r="AV191" s="100"/>
      <c r="BM191" s="100"/>
      <c r="CC191" s="100"/>
      <c r="CS191" s="100"/>
    </row>
    <row r="192" spans="16:97" ht="14.25" customHeight="1">
      <c r="P192" s="100"/>
      <c r="AF192" s="100"/>
      <c r="AV192" s="100"/>
      <c r="BM192" s="100"/>
      <c r="CC192" s="100"/>
      <c r="CS192" s="100"/>
    </row>
    <row r="193" spans="16:97" ht="14.25" customHeight="1">
      <c r="P193" s="100"/>
      <c r="AF193" s="100"/>
      <c r="AV193" s="100"/>
      <c r="BM193" s="100"/>
      <c r="CC193" s="100"/>
      <c r="CS193" s="100"/>
    </row>
    <row r="194" spans="16:97" ht="14.25" customHeight="1">
      <c r="P194" s="100"/>
      <c r="AF194" s="100"/>
      <c r="AV194" s="100"/>
      <c r="BM194" s="100"/>
      <c r="CC194" s="100"/>
      <c r="CS194" s="100"/>
    </row>
    <row r="195" spans="16:97" ht="14.25" customHeight="1">
      <c r="P195" s="100"/>
      <c r="AF195" s="100"/>
      <c r="AV195" s="100"/>
      <c r="BM195" s="100"/>
      <c r="CC195" s="100"/>
      <c r="CS195" s="100"/>
    </row>
    <row r="196" spans="16:97" ht="14.25" customHeight="1">
      <c r="P196" s="100"/>
      <c r="AF196" s="100"/>
      <c r="AV196" s="100"/>
      <c r="BM196" s="100"/>
      <c r="CC196" s="100"/>
      <c r="CS196" s="100"/>
    </row>
    <row r="197" spans="16:97" ht="14.25" customHeight="1">
      <c r="P197" s="100"/>
      <c r="AF197" s="100"/>
      <c r="AV197" s="100"/>
      <c r="BM197" s="100"/>
      <c r="CC197" s="100"/>
      <c r="CS197" s="100"/>
    </row>
    <row r="198" spans="16:97" ht="14.25" customHeight="1">
      <c r="P198" s="100"/>
      <c r="AF198" s="100"/>
      <c r="AV198" s="100"/>
      <c r="BM198" s="100"/>
      <c r="CC198" s="100"/>
      <c r="CS198" s="100"/>
    </row>
    <row r="199" spans="16:97" ht="14.25" customHeight="1">
      <c r="P199" s="100"/>
      <c r="AF199" s="100"/>
      <c r="AV199" s="100"/>
      <c r="BM199" s="100"/>
      <c r="CC199" s="100"/>
      <c r="CS199" s="100"/>
    </row>
    <row r="200" spans="16:97" ht="14.25" customHeight="1">
      <c r="P200" s="100"/>
      <c r="AF200" s="100"/>
      <c r="AV200" s="100"/>
      <c r="BM200" s="100"/>
      <c r="CC200" s="100"/>
      <c r="CS200" s="100"/>
    </row>
    <row r="201" spans="16:97" ht="14.25" customHeight="1">
      <c r="P201" s="100"/>
      <c r="AF201" s="100"/>
      <c r="AV201" s="100"/>
      <c r="BM201" s="100"/>
      <c r="CC201" s="100"/>
      <c r="CS201" s="100"/>
    </row>
    <row r="202" spans="16:97" ht="14.25" customHeight="1">
      <c r="P202" s="100"/>
      <c r="AF202" s="100"/>
      <c r="AV202" s="100"/>
      <c r="BM202" s="100"/>
      <c r="CC202" s="100"/>
      <c r="CS202" s="100"/>
    </row>
    <row r="203" spans="16:97" ht="14.25" customHeight="1">
      <c r="P203" s="100"/>
      <c r="AF203" s="100"/>
      <c r="AV203" s="100"/>
      <c r="BM203" s="100"/>
      <c r="CC203" s="100"/>
      <c r="CS203" s="100"/>
    </row>
    <row r="204" spans="16:97" ht="14.25" customHeight="1">
      <c r="P204" s="100"/>
      <c r="AF204" s="100"/>
      <c r="AV204" s="100"/>
      <c r="BM204" s="100"/>
      <c r="CC204" s="100"/>
      <c r="CS204" s="100"/>
    </row>
    <row r="205" spans="16:97" ht="14.25" customHeight="1">
      <c r="P205" s="100"/>
      <c r="AF205" s="100"/>
      <c r="AV205" s="100"/>
      <c r="BM205" s="100"/>
      <c r="CC205" s="100"/>
      <c r="CS205" s="100"/>
    </row>
    <row r="206" spans="16:97" ht="14.25" customHeight="1">
      <c r="P206" s="100"/>
      <c r="AF206" s="100"/>
      <c r="AV206" s="100"/>
      <c r="BM206" s="100"/>
      <c r="CC206" s="100"/>
      <c r="CS206" s="100"/>
    </row>
    <row r="207" spans="16:97" ht="14.25" customHeight="1">
      <c r="P207" s="100"/>
      <c r="AF207" s="100"/>
      <c r="AV207" s="100"/>
      <c r="BM207" s="100"/>
      <c r="CC207" s="100"/>
      <c r="CS207" s="100"/>
    </row>
    <row r="208" spans="16:97" ht="14.25" customHeight="1">
      <c r="P208" s="100"/>
      <c r="AF208" s="100"/>
      <c r="AV208" s="100"/>
      <c r="BM208" s="100"/>
      <c r="CC208" s="100"/>
      <c r="CS208" s="100"/>
    </row>
    <row r="209" spans="16:97" ht="14.25" customHeight="1">
      <c r="P209" s="100"/>
      <c r="AF209" s="100"/>
      <c r="AV209" s="100"/>
      <c r="BM209" s="100"/>
      <c r="CC209" s="100"/>
      <c r="CS209" s="100"/>
    </row>
    <row r="210" spans="16:97" ht="14.25" customHeight="1">
      <c r="P210" s="100"/>
      <c r="AF210" s="100"/>
      <c r="AV210" s="100"/>
      <c r="BM210" s="100"/>
      <c r="CC210" s="100"/>
      <c r="CS210" s="100"/>
    </row>
    <row r="211" spans="16:97" ht="14.25" customHeight="1">
      <c r="P211" s="100"/>
      <c r="AF211" s="100"/>
      <c r="AV211" s="100"/>
      <c r="BM211" s="100"/>
      <c r="CC211" s="100"/>
      <c r="CS211" s="100"/>
    </row>
    <row r="212" spans="16:97" ht="14.25" customHeight="1">
      <c r="P212" s="100"/>
      <c r="AF212" s="100"/>
      <c r="AV212" s="100"/>
      <c r="BM212" s="100"/>
      <c r="CC212" s="100"/>
      <c r="CS212" s="100"/>
    </row>
    <row r="213" spans="16:97" ht="14.25" customHeight="1">
      <c r="P213" s="100"/>
      <c r="AF213" s="100"/>
      <c r="AV213" s="100"/>
      <c r="BM213" s="100"/>
      <c r="CC213" s="100"/>
      <c r="CS213" s="100"/>
    </row>
    <row r="214" spans="16:97" ht="14.25" customHeight="1">
      <c r="P214" s="100"/>
      <c r="AF214" s="100"/>
      <c r="AV214" s="100"/>
      <c r="BM214" s="100"/>
      <c r="CC214" s="100"/>
      <c r="CS214" s="100"/>
    </row>
    <row r="215" spans="16:97" ht="14.25" customHeight="1">
      <c r="P215" s="100"/>
      <c r="AF215" s="100"/>
      <c r="AV215" s="100"/>
      <c r="BM215" s="100"/>
      <c r="CC215" s="100"/>
      <c r="CS215" s="100"/>
    </row>
    <row r="216" spans="16:97" ht="14.25" customHeight="1">
      <c r="P216" s="100"/>
      <c r="AF216" s="100"/>
      <c r="AV216" s="100"/>
      <c r="BM216" s="100"/>
      <c r="CC216" s="100"/>
      <c r="CS216" s="100"/>
    </row>
    <row r="217" spans="16:97" ht="14.25" customHeight="1">
      <c r="P217" s="100"/>
      <c r="AF217" s="100"/>
      <c r="AV217" s="100"/>
      <c r="BM217" s="100"/>
      <c r="CC217" s="100"/>
      <c r="CS217" s="100"/>
    </row>
    <row r="218" spans="16:97" ht="14.25" customHeight="1">
      <c r="P218" s="100"/>
      <c r="AF218" s="100"/>
      <c r="AV218" s="100"/>
      <c r="BM218" s="100"/>
      <c r="CC218" s="100"/>
      <c r="CS218" s="100"/>
    </row>
    <row r="219" spans="16:97" ht="14.25" customHeight="1">
      <c r="P219" s="100"/>
      <c r="AF219" s="100"/>
      <c r="AV219" s="100"/>
      <c r="BM219" s="100"/>
      <c r="CC219" s="100"/>
      <c r="CS219" s="100"/>
    </row>
    <row r="220" spans="16:97" ht="14.25" customHeight="1">
      <c r="P220" s="100"/>
      <c r="AF220" s="100"/>
      <c r="AV220" s="100"/>
      <c r="BM220" s="100"/>
      <c r="CC220" s="100"/>
      <c r="CS220" s="100"/>
    </row>
    <row r="221" spans="16:97" ht="14.25" customHeight="1">
      <c r="P221" s="100"/>
      <c r="AF221" s="100"/>
      <c r="AV221" s="100"/>
      <c r="BM221" s="100"/>
      <c r="CC221" s="100"/>
      <c r="CS221" s="100"/>
    </row>
    <row r="222" spans="16:97" ht="14.25" customHeight="1">
      <c r="P222" s="100"/>
      <c r="AF222" s="100"/>
      <c r="AV222" s="100"/>
      <c r="BM222" s="100"/>
      <c r="CC222" s="100"/>
      <c r="CS222" s="100"/>
    </row>
    <row r="223" spans="16:97" ht="14.25" customHeight="1">
      <c r="P223" s="100"/>
      <c r="AF223" s="100"/>
      <c r="AV223" s="100"/>
      <c r="BM223" s="100"/>
      <c r="CC223" s="100"/>
      <c r="CS223" s="100"/>
    </row>
    <row r="224" spans="16:97" ht="14.25" customHeight="1">
      <c r="P224" s="100"/>
      <c r="AF224" s="100"/>
      <c r="AV224" s="100"/>
      <c r="BM224" s="100"/>
      <c r="CC224" s="100"/>
      <c r="CS224" s="100"/>
    </row>
    <row r="225" spans="16:97" ht="14.25" customHeight="1">
      <c r="P225" s="100"/>
      <c r="AF225" s="100"/>
      <c r="AV225" s="100"/>
      <c r="BM225" s="100"/>
      <c r="CC225" s="100"/>
      <c r="CS225" s="100"/>
    </row>
    <row r="226" spans="16:97" ht="14.25" customHeight="1">
      <c r="P226" s="100"/>
      <c r="AF226" s="100"/>
      <c r="AV226" s="100"/>
      <c r="BM226" s="100"/>
      <c r="CC226" s="100"/>
      <c r="CS226" s="100"/>
    </row>
    <row r="227" spans="16:97" ht="14.25" customHeight="1">
      <c r="P227" s="100"/>
      <c r="AF227" s="100"/>
      <c r="AV227" s="100"/>
      <c r="BM227" s="100"/>
      <c r="CC227" s="100"/>
      <c r="CS227" s="100"/>
    </row>
    <row r="228" spans="16:97" ht="14.25" customHeight="1">
      <c r="P228" s="100"/>
      <c r="AF228" s="100"/>
      <c r="AV228" s="100"/>
      <c r="BM228" s="100"/>
      <c r="CC228" s="100"/>
      <c r="CS228" s="100"/>
    </row>
    <row r="229" spans="16:97" ht="14.25" customHeight="1">
      <c r="P229" s="100"/>
      <c r="AF229" s="100"/>
      <c r="AV229" s="100"/>
      <c r="BM229" s="100"/>
      <c r="CC229" s="100"/>
      <c r="CS229" s="100"/>
    </row>
    <row r="230" spans="16:97" ht="14.25" customHeight="1">
      <c r="P230" s="100"/>
      <c r="AF230" s="100"/>
      <c r="AV230" s="100"/>
      <c r="BM230" s="100"/>
      <c r="CC230" s="100"/>
      <c r="CS230" s="100"/>
    </row>
    <row r="231" spans="16:97" ht="14.25" customHeight="1">
      <c r="P231" s="100"/>
      <c r="AF231" s="100"/>
      <c r="AV231" s="100"/>
      <c r="BM231" s="100"/>
      <c r="CC231" s="100"/>
      <c r="CS231" s="100"/>
    </row>
    <row r="232" spans="16:97" ht="14.25" customHeight="1">
      <c r="P232" s="100"/>
      <c r="AF232" s="100"/>
      <c r="AV232" s="100"/>
      <c r="BM232" s="100"/>
      <c r="CC232" s="100"/>
      <c r="CS232" s="100"/>
    </row>
    <row r="233" spans="16:97" ht="14.25" customHeight="1">
      <c r="P233" s="100"/>
      <c r="AF233" s="100"/>
      <c r="AV233" s="100"/>
      <c r="BM233" s="100"/>
      <c r="CC233" s="100"/>
      <c r="CS233" s="100"/>
    </row>
    <row r="234" spans="16:97" ht="14.25" customHeight="1">
      <c r="P234" s="100"/>
      <c r="AF234" s="100"/>
      <c r="AV234" s="100"/>
      <c r="BM234" s="100"/>
      <c r="CC234" s="100"/>
      <c r="CS234" s="100"/>
    </row>
    <row r="235" spans="16:97" ht="14.25" customHeight="1">
      <c r="P235" s="100"/>
      <c r="AF235" s="100"/>
      <c r="AV235" s="100"/>
      <c r="BM235" s="100"/>
      <c r="CC235" s="100"/>
      <c r="CS235" s="100"/>
    </row>
    <row r="236" spans="16:97" ht="14.25" customHeight="1">
      <c r="P236" s="100"/>
      <c r="AF236" s="100"/>
      <c r="AV236" s="100"/>
      <c r="BM236" s="100"/>
      <c r="CC236" s="100"/>
      <c r="CS236" s="100"/>
    </row>
    <row r="237" spans="16:97" ht="14.25" customHeight="1">
      <c r="P237" s="100"/>
      <c r="AF237" s="100"/>
      <c r="AV237" s="100"/>
      <c r="BM237" s="100"/>
      <c r="CC237" s="100"/>
      <c r="CS237" s="100"/>
    </row>
    <row r="238" spans="16:97" ht="14.25" customHeight="1">
      <c r="P238" s="100"/>
      <c r="AF238" s="100"/>
      <c r="AV238" s="100"/>
      <c r="BM238" s="100"/>
      <c r="CC238" s="100"/>
      <c r="CS238" s="100"/>
    </row>
    <row r="239" spans="16:97" ht="14.25" customHeight="1">
      <c r="P239" s="100"/>
      <c r="AF239" s="100"/>
      <c r="AV239" s="100"/>
      <c r="BM239" s="100"/>
      <c r="CC239" s="100"/>
      <c r="CS239" s="100"/>
    </row>
    <row r="240" spans="16:97" ht="14.25" customHeight="1">
      <c r="P240" s="100"/>
      <c r="AF240" s="100"/>
      <c r="AV240" s="100"/>
      <c r="BM240" s="100"/>
      <c r="CC240" s="100"/>
      <c r="CS240" s="100"/>
    </row>
    <row r="241" spans="16:97" ht="14.25" customHeight="1">
      <c r="P241" s="100"/>
      <c r="AF241" s="100"/>
      <c r="AV241" s="100"/>
      <c r="BM241" s="100"/>
      <c r="CC241" s="100"/>
      <c r="CS241" s="100"/>
    </row>
    <row r="242" spans="16:97" ht="14.25" customHeight="1">
      <c r="P242" s="100"/>
      <c r="AF242" s="100"/>
      <c r="AV242" s="100"/>
      <c r="BM242" s="100"/>
      <c r="CC242" s="100"/>
      <c r="CS242" s="100"/>
    </row>
    <row r="243" spans="16:97" ht="14.25" customHeight="1">
      <c r="P243" s="100"/>
      <c r="AF243" s="100"/>
      <c r="AV243" s="100"/>
      <c r="BM243" s="100"/>
      <c r="CC243" s="100"/>
      <c r="CS243" s="100"/>
    </row>
    <row r="244" spans="16:97" ht="14.25" customHeight="1">
      <c r="P244" s="100"/>
      <c r="AF244" s="100"/>
      <c r="AV244" s="100"/>
      <c r="BM244" s="100"/>
      <c r="CC244" s="100"/>
      <c r="CS244" s="100"/>
    </row>
    <row r="245" spans="16:97" ht="14.25" customHeight="1">
      <c r="P245" s="100"/>
      <c r="AF245" s="100"/>
      <c r="AV245" s="100"/>
      <c r="BM245" s="100"/>
      <c r="CC245" s="100"/>
      <c r="CS245" s="100"/>
    </row>
    <row r="246" spans="16:97" ht="14.25" customHeight="1">
      <c r="P246" s="100"/>
      <c r="AF246" s="100"/>
      <c r="AV246" s="100"/>
      <c r="BM246" s="100"/>
      <c r="CC246" s="100"/>
      <c r="CS246" s="100"/>
    </row>
    <row r="247" spans="16:97" ht="14.25" customHeight="1">
      <c r="P247" s="100"/>
      <c r="AF247" s="100"/>
      <c r="AV247" s="100"/>
      <c r="BM247" s="100"/>
      <c r="CC247" s="100"/>
      <c r="CS247" s="100"/>
    </row>
    <row r="248" spans="16:97" ht="14.25" customHeight="1">
      <c r="P248" s="100"/>
      <c r="AF248" s="100"/>
      <c r="AV248" s="100"/>
      <c r="BM248" s="100"/>
      <c r="CC248" s="100"/>
      <c r="CS248" s="100"/>
    </row>
    <row r="249" spans="16:97" ht="14.25" customHeight="1">
      <c r="P249" s="100"/>
      <c r="AF249" s="100"/>
      <c r="AV249" s="100"/>
      <c r="BM249" s="100"/>
      <c r="CC249" s="100"/>
      <c r="CS249" s="100"/>
    </row>
    <row r="250" spans="16:97" ht="14.25" customHeight="1">
      <c r="P250" s="100"/>
      <c r="AF250" s="100"/>
      <c r="AV250" s="100"/>
      <c r="BM250" s="100"/>
      <c r="CC250" s="100"/>
      <c r="CS250" s="100"/>
    </row>
    <row r="251" spans="16:97" ht="14.25" customHeight="1">
      <c r="P251" s="100"/>
      <c r="AF251" s="100"/>
      <c r="AV251" s="100"/>
      <c r="BM251" s="100"/>
      <c r="CC251" s="100"/>
      <c r="CS251" s="100"/>
    </row>
    <row r="252" spans="16:97" ht="14.25" customHeight="1">
      <c r="P252" s="100"/>
      <c r="AF252" s="100"/>
      <c r="AV252" s="100"/>
      <c r="BM252" s="100"/>
      <c r="CC252" s="100"/>
      <c r="CS252" s="100"/>
    </row>
    <row r="253" spans="16:97" ht="14.25" customHeight="1">
      <c r="P253" s="100"/>
      <c r="AF253" s="100"/>
      <c r="AV253" s="100"/>
      <c r="BM253" s="100"/>
      <c r="CC253" s="100"/>
      <c r="CS253" s="100"/>
    </row>
    <row r="254" spans="16:97" ht="14.25" customHeight="1">
      <c r="P254" s="100"/>
      <c r="AF254" s="100"/>
      <c r="AV254" s="100"/>
      <c r="BM254" s="100"/>
      <c r="CC254" s="100"/>
      <c r="CS254" s="100"/>
    </row>
    <row r="255" spans="16:97" ht="14.25" customHeight="1">
      <c r="P255" s="100"/>
      <c r="AF255" s="100"/>
      <c r="AV255" s="100"/>
      <c r="BM255" s="100"/>
      <c r="CC255" s="100"/>
      <c r="CS255" s="100"/>
    </row>
    <row r="256" spans="16:97" ht="14.25" customHeight="1">
      <c r="P256" s="100"/>
      <c r="AF256" s="100"/>
      <c r="AV256" s="100"/>
      <c r="BM256" s="100"/>
      <c r="CC256" s="100"/>
      <c r="CS256" s="100"/>
    </row>
    <row r="257" spans="16:97" ht="14.25" customHeight="1">
      <c r="P257" s="100"/>
      <c r="AF257" s="100"/>
      <c r="AV257" s="100"/>
      <c r="BM257" s="100"/>
      <c r="CC257" s="100"/>
      <c r="CS257" s="100"/>
    </row>
    <row r="258" spans="16:97" ht="14.25" customHeight="1">
      <c r="P258" s="100"/>
      <c r="AF258" s="100"/>
      <c r="AV258" s="100"/>
      <c r="BM258" s="100"/>
      <c r="CC258" s="100"/>
      <c r="CS258" s="100"/>
    </row>
    <row r="259" spans="16:97" ht="14.25" customHeight="1">
      <c r="P259" s="100"/>
      <c r="AF259" s="100"/>
      <c r="AV259" s="100"/>
      <c r="BM259" s="100"/>
      <c r="CC259" s="100"/>
      <c r="CS259" s="100"/>
    </row>
    <row r="260" spans="16:97" ht="14.25" customHeight="1">
      <c r="P260" s="100"/>
      <c r="AF260" s="100"/>
      <c r="AV260" s="100"/>
      <c r="BM260" s="100"/>
      <c r="CC260" s="100"/>
      <c r="CS260" s="100"/>
    </row>
    <row r="261" spans="16:97" ht="14.25" customHeight="1">
      <c r="P261" s="100"/>
      <c r="AF261" s="100"/>
      <c r="AV261" s="100"/>
      <c r="BM261" s="100"/>
      <c r="CC261" s="100"/>
      <c r="CS261" s="100"/>
    </row>
    <row r="262" spans="16:97" ht="14.25" customHeight="1">
      <c r="P262" s="100"/>
      <c r="AF262" s="100"/>
      <c r="AV262" s="100"/>
      <c r="BM262" s="100"/>
      <c r="CC262" s="100"/>
      <c r="CS262" s="100"/>
    </row>
    <row r="263" spans="16:97" ht="14.25" customHeight="1">
      <c r="P263" s="100"/>
      <c r="AF263" s="100"/>
      <c r="AV263" s="100"/>
      <c r="BM263" s="100"/>
      <c r="CC263" s="100"/>
      <c r="CS263" s="100"/>
    </row>
    <row r="264" spans="16:97" ht="14.25" customHeight="1">
      <c r="P264" s="100"/>
      <c r="AF264" s="100"/>
      <c r="AV264" s="100"/>
      <c r="BM264" s="100"/>
      <c r="CC264" s="100"/>
      <c r="CS264" s="100"/>
    </row>
    <row r="265" spans="16:97" ht="14.25" customHeight="1">
      <c r="P265" s="100"/>
      <c r="AF265" s="100"/>
      <c r="AV265" s="100"/>
      <c r="BM265" s="100"/>
      <c r="CC265" s="100"/>
      <c r="CS265" s="100"/>
    </row>
    <row r="266" spans="16:97" ht="14.25" customHeight="1">
      <c r="P266" s="100"/>
      <c r="AF266" s="100"/>
      <c r="AV266" s="100"/>
      <c r="BM266" s="100"/>
      <c r="CC266" s="100"/>
      <c r="CS266" s="100"/>
    </row>
    <row r="267" spans="16:97" ht="14.25" customHeight="1">
      <c r="P267" s="100"/>
      <c r="AF267" s="100"/>
      <c r="AV267" s="100"/>
      <c r="BM267" s="100"/>
      <c r="CC267" s="100"/>
      <c r="CS267" s="100"/>
    </row>
    <row r="268" spans="16:97" ht="14.25" customHeight="1">
      <c r="P268" s="100"/>
      <c r="AF268" s="100"/>
      <c r="AV268" s="100"/>
      <c r="BM268" s="100"/>
      <c r="CC268" s="100"/>
      <c r="CS268" s="100"/>
    </row>
    <row r="269" spans="16:97" ht="14.25" customHeight="1">
      <c r="P269" s="100"/>
      <c r="AF269" s="100"/>
      <c r="AV269" s="100"/>
      <c r="BM269" s="100"/>
      <c r="CC269" s="100"/>
      <c r="CS269" s="100"/>
    </row>
    <row r="270" spans="16:97" ht="14.25" customHeight="1">
      <c r="P270" s="100"/>
      <c r="AF270" s="100"/>
      <c r="AV270" s="100"/>
      <c r="BM270" s="100"/>
      <c r="CC270" s="100"/>
      <c r="CS270" s="100"/>
    </row>
    <row r="271" spans="16:97" ht="14.25" customHeight="1">
      <c r="P271" s="100"/>
      <c r="AF271" s="100"/>
      <c r="AV271" s="100"/>
      <c r="BM271" s="100"/>
      <c r="CC271" s="100"/>
      <c r="CS271" s="100"/>
    </row>
    <row r="272" spans="16:97" ht="14.25" customHeight="1">
      <c r="P272" s="100"/>
      <c r="AF272" s="100"/>
      <c r="AV272" s="100"/>
      <c r="BM272" s="100"/>
      <c r="CC272" s="100"/>
      <c r="CS272" s="100"/>
    </row>
    <row r="273" spans="16:97" ht="14.25" customHeight="1">
      <c r="P273" s="100"/>
      <c r="AF273" s="100"/>
      <c r="AV273" s="100"/>
      <c r="BM273" s="100"/>
      <c r="CC273" s="100"/>
      <c r="CS273" s="100"/>
    </row>
    <row r="274" spans="16:97" ht="14.25" customHeight="1">
      <c r="P274" s="100"/>
      <c r="AF274" s="100"/>
      <c r="AV274" s="100"/>
      <c r="BM274" s="100"/>
      <c r="CC274" s="100"/>
      <c r="CS274" s="100"/>
    </row>
    <row r="275" spans="16:97" ht="14.25" customHeight="1">
      <c r="P275" s="100"/>
      <c r="AF275" s="100"/>
      <c r="AV275" s="100"/>
      <c r="BM275" s="100"/>
      <c r="CC275" s="100"/>
      <c r="CS275" s="100"/>
    </row>
    <row r="276" spans="16:97" ht="14.25" customHeight="1">
      <c r="P276" s="100"/>
      <c r="AF276" s="100"/>
      <c r="AV276" s="100"/>
      <c r="BM276" s="100"/>
      <c r="CC276" s="100"/>
      <c r="CS276" s="100"/>
    </row>
    <row r="277" spans="16:97" ht="14.25" customHeight="1">
      <c r="P277" s="100"/>
      <c r="AF277" s="100"/>
      <c r="AV277" s="100"/>
      <c r="BM277" s="100"/>
      <c r="CC277" s="100"/>
      <c r="CS277" s="100"/>
    </row>
    <row r="278" spans="16:97" ht="14.25" customHeight="1">
      <c r="P278" s="100"/>
      <c r="AF278" s="100"/>
      <c r="AV278" s="100"/>
      <c r="BM278" s="100"/>
      <c r="CC278" s="100"/>
      <c r="CS278" s="100"/>
    </row>
    <row r="279" spans="16:97" ht="14.25" customHeight="1">
      <c r="P279" s="100"/>
      <c r="AF279" s="100"/>
      <c r="AV279" s="100"/>
      <c r="BM279" s="100"/>
      <c r="CC279" s="100"/>
      <c r="CS279" s="100"/>
    </row>
    <row r="280" spans="16:97" ht="14.25" customHeight="1">
      <c r="P280" s="100"/>
      <c r="AF280" s="100"/>
      <c r="AV280" s="100"/>
      <c r="BM280" s="100"/>
      <c r="CC280" s="100"/>
      <c r="CS280" s="100"/>
    </row>
    <row r="281" spans="16:97" ht="14.25" customHeight="1">
      <c r="P281" s="100"/>
      <c r="AF281" s="100"/>
      <c r="AV281" s="100"/>
      <c r="BM281" s="100"/>
      <c r="CC281" s="100"/>
      <c r="CS281" s="100"/>
    </row>
    <row r="282" spans="16:97" ht="14.25" customHeight="1">
      <c r="P282" s="100"/>
      <c r="AF282" s="100"/>
      <c r="AV282" s="100"/>
      <c r="BM282" s="100"/>
      <c r="CC282" s="100"/>
      <c r="CS282" s="100"/>
    </row>
    <row r="283" spans="16:97" ht="14.25" customHeight="1">
      <c r="P283" s="100"/>
      <c r="AF283" s="100"/>
      <c r="AV283" s="100"/>
      <c r="BM283" s="100"/>
      <c r="CC283" s="100"/>
      <c r="CS283" s="100"/>
    </row>
    <row r="284" spans="16:97" ht="14.25" customHeight="1">
      <c r="P284" s="100"/>
      <c r="AF284" s="100"/>
      <c r="AV284" s="100"/>
      <c r="BM284" s="100"/>
      <c r="CC284" s="100"/>
      <c r="CS284" s="100"/>
    </row>
    <row r="285" spans="16:97" ht="14.25" customHeight="1">
      <c r="P285" s="100"/>
      <c r="AF285" s="100"/>
      <c r="AV285" s="100"/>
      <c r="BM285" s="100"/>
      <c r="CC285" s="100"/>
      <c r="CS285" s="100"/>
    </row>
    <row r="286" spans="16:97" ht="14.25" customHeight="1">
      <c r="P286" s="100"/>
      <c r="AF286" s="100"/>
      <c r="AV286" s="100"/>
      <c r="BM286" s="100"/>
      <c r="CC286" s="100"/>
      <c r="CS286" s="100"/>
    </row>
    <row r="287" spans="16:97" ht="14.25" customHeight="1">
      <c r="P287" s="100"/>
      <c r="AF287" s="100"/>
      <c r="AV287" s="100"/>
      <c r="BM287" s="100"/>
      <c r="CC287" s="100"/>
      <c r="CS287" s="100"/>
    </row>
    <row r="288" spans="16:97" ht="14.25" customHeight="1">
      <c r="P288" s="100"/>
      <c r="AF288" s="100"/>
      <c r="AV288" s="100"/>
      <c r="BM288" s="100"/>
      <c r="CC288" s="100"/>
      <c r="CS288" s="100"/>
    </row>
    <row r="289" spans="16:97" ht="14.25" customHeight="1">
      <c r="P289" s="100"/>
      <c r="AF289" s="100"/>
      <c r="AV289" s="100"/>
      <c r="BM289" s="100"/>
      <c r="CC289" s="100"/>
      <c r="CS289" s="100"/>
    </row>
    <row r="290" spans="16:97" ht="14.25" customHeight="1">
      <c r="P290" s="100"/>
      <c r="AF290" s="100"/>
      <c r="AV290" s="100"/>
      <c r="BM290" s="100"/>
      <c r="CC290" s="100"/>
      <c r="CS290" s="100"/>
    </row>
    <row r="291" spans="16:97" ht="14.25" customHeight="1">
      <c r="P291" s="100"/>
      <c r="AF291" s="100"/>
      <c r="AV291" s="100"/>
      <c r="BM291" s="100"/>
      <c r="CC291" s="100"/>
      <c r="CS291" s="100"/>
    </row>
    <row r="292" spans="16:97" ht="14.25" customHeight="1">
      <c r="P292" s="100"/>
      <c r="AF292" s="100"/>
      <c r="AV292" s="100"/>
      <c r="BM292" s="100"/>
      <c r="CC292" s="100"/>
      <c r="CS292" s="100"/>
    </row>
    <row r="293" spans="16:97" ht="14.25" customHeight="1">
      <c r="P293" s="100"/>
      <c r="AF293" s="100"/>
      <c r="AV293" s="100"/>
      <c r="BM293" s="100"/>
      <c r="CC293" s="100"/>
      <c r="CS293" s="100"/>
    </row>
    <row r="294" spans="16:97" ht="14.25" customHeight="1">
      <c r="P294" s="100"/>
      <c r="AF294" s="100"/>
      <c r="AV294" s="100"/>
      <c r="BM294" s="100"/>
      <c r="CC294" s="100"/>
      <c r="CS294" s="100"/>
    </row>
    <row r="295" spans="16:97" ht="14.25" customHeight="1">
      <c r="P295" s="100"/>
      <c r="AF295" s="100"/>
      <c r="AV295" s="100"/>
      <c r="BM295" s="100"/>
      <c r="CC295" s="100"/>
      <c r="CS295" s="100"/>
    </row>
    <row r="296" spans="16:97" ht="14.25" customHeight="1">
      <c r="P296" s="100"/>
      <c r="AF296" s="100"/>
      <c r="AV296" s="100"/>
      <c r="BM296" s="100"/>
      <c r="CC296" s="100"/>
      <c r="CS296" s="100"/>
    </row>
    <row r="297" spans="16:97" ht="14.25" customHeight="1">
      <c r="P297" s="100"/>
      <c r="AF297" s="100"/>
      <c r="AV297" s="100"/>
      <c r="BM297" s="100"/>
      <c r="CC297" s="100"/>
      <c r="CS297" s="100"/>
    </row>
    <row r="298" spans="16:97" ht="14.25" customHeight="1">
      <c r="P298" s="100"/>
      <c r="AF298" s="100"/>
      <c r="AV298" s="100"/>
      <c r="BM298" s="100"/>
      <c r="CC298" s="100"/>
      <c r="CS298" s="100"/>
    </row>
    <row r="299" spans="16:97" ht="14.25" customHeight="1">
      <c r="P299" s="100"/>
      <c r="AF299" s="100"/>
      <c r="AV299" s="100"/>
      <c r="BM299" s="100"/>
      <c r="CC299" s="100"/>
      <c r="CS299" s="100"/>
    </row>
    <row r="300" spans="16:97" ht="14.25" customHeight="1">
      <c r="P300" s="100"/>
      <c r="AF300" s="100"/>
      <c r="AV300" s="100"/>
      <c r="BM300" s="100"/>
      <c r="CC300" s="100"/>
      <c r="CS300" s="100"/>
    </row>
    <row r="301" spans="16:97" ht="14.25" customHeight="1">
      <c r="P301" s="100"/>
      <c r="AF301" s="100"/>
      <c r="AV301" s="100"/>
      <c r="BM301" s="100"/>
      <c r="CC301" s="100"/>
      <c r="CS301" s="100"/>
    </row>
    <row r="302" spans="16:97" ht="14.25" customHeight="1">
      <c r="P302" s="100"/>
      <c r="AF302" s="100"/>
      <c r="AV302" s="100"/>
      <c r="BM302" s="100"/>
      <c r="CC302" s="100"/>
      <c r="CS302" s="100"/>
    </row>
    <row r="303" spans="16:97" ht="14.25" customHeight="1">
      <c r="P303" s="100"/>
      <c r="AF303" s="100"/>
      <c r="AV303" s="100"/>
      <c r="BM303" s="100"/>
      <c r="CC303" s="100"/>
      <c r="CS303" s="100"/>
    </row>
    <row r="304" spans="16:97" ht="14.25" customHeight="1">
      <c r="P304" s="100"/>
      <c r="AF304" s="100"/>
      <c r="AV304" s="100"/>
      <c r="BM304" s="100"/>
      <c r="CC304" s="100"/>
      <c r="CS304" s="100"/>
    </row>
    <row r="305" spans="16:97" ht="14.25" customHeight="1">
      <c r="P305" s="100"/>
      <c r="AF305" s="100"/>
      <c r="AV305" s="100"/>
      <c r="BM305" s="100"/>
      <c r="CC305" s="100"/>
      <c r="CS305" s="100"/>
    </row>
    <row r="306" spans="16:97" ht="14.25" customHeight="1">
      <c r="P306" s="100"/>
      <c r="AF306" s="100"/>
      <c r="AV306" s="100"/>
      <c r="BM306" s="100"/>
      <c r="CC306" s="100"/>
      <c r="CS306" s="100"/>
    </row>
    <row r="307" spans="16:97" ht="14.25" customHeight="1">
      <c r="P307" s="100"/>
      <c r="AF307" s="100"/>
      <c r="AV307" s="100"/>
      <c r="BM307" s="100"/>
      <c r="CC307" s="100"/>
      <c r="CS307" s="100"/>
    </row>
    <row r="308" spans="16:97" ht="14.25" customHeight="1">
      <c r="P308" s="100"/>
      <c r="AF308" s="100"/>
      <c r="AV308" s="100"/>
      <c r="BM308" s="100"/>
      <c r="CC308" s="100"/>
      <c r="CS308" s="100"/>
    </row>
    <row r="309" spans="16:97" ht="14.25" customHeight="1">
      <c r="P309" s="100"/>
      <c r="AF309" s="100"/>
      <c r="AV309" s="100"/>
      <c r="BM309" s="100"/>
      <c r="CC309" s="100"/>
      <c r="CS309" s="100"/>
    </row>
    <row r="310" spans="16:97" ht="14.25" customHeight="1">
      <c r="P310" s="100"/>
      <c r="AF310" s="100"/>
      <c r="AV310" s="100"/>
      <c r="BM310" s="100"/>
      <c r="CC310" s="100"/>
      <c r="CS310" s="100"/>
    </row>
    <row r="311" spans="16:97" ht="14.25" customHeight="1">
      <c r="P311" s="100"/>
      <c r="AF311" s="100"/>
      <c r="AV311" s="100"/>
      <c r="BM311" s="100"/>
      <c r="CC311" s="100"/>
      <c r="CS311" s="100"/>
    </row>
    <row r="312" spans="16:97" ht="14.25" customHeight="1">
      <c r="P312" s="100"/>
      <c r="AF312" s="100"/>
      <c r="AV312" s="100"/>
      <c r="BM312" s="100"/>
      <c r="CC312" s="100"/>
      <c r="CS312" s="100"/>
    </row>
    <row r="313" spans="16:97" ht="14.25" customHeight="1">
      <c r="P313" s="100"/>
      <c r="AF313" s="100"/>
      <c r="AV313" s="100"/>
      <c r="BM313" s="100"/>
      <c r="CC313" s="100"/>
      <c r="CS313" s="100"/>
    </row>
    <row r="314" spans="16:97" ht="14.25" customHeight="1">
      <c r="P314" s="100"/>
      <c r="AF314" s="100"/>
      <c r="AV314" s="100"/>
      <c r="BM314" s="100"/>
      <c r="CC314" s="100"/>
      <c r="CS314" s="100"/>
    </row>
    <row r="315" spans="16:97" ht="14.25" customHeight="1">
      <c r="P315" s="100"/>
      <c r="AF315" s="100"/>
      <c r="AV315" s="100"/>
      <c r="BM315" s="100"/>
      <c r="CC315" s="100"/>
      <c r="CS315" s="100"/>
    </row>
    <row r="316" spans="16:97" ht="14.25" customHeight="1">
      <c r="P316" s="100"/>
      <c r="AF316" s="100"/>
      <c r="AV316" s="100"/>
      <c r="BM316" s="100"/>
      <c r="CC316" s="100"/>
      <c r="CS316" s="100"/>
    </row>
    <row r="317" spans="16:97" ht="14.25" customHeight="1">
      <c r="P317" s="100"/>
      <c r="AF317" s="100"/>
      <c r="AV317" s="100"/>
      <c r="BM317" s="100"/>
      <c r="CC317" s="100"/>
      <c r="CS317" s="100"/>
    </row>
    <row r="318" spans="16:97" ht="14.25" customHeight="1">
      <c r="P318" s="100"/>
      <c r="AF318" s="100"/>
      <c r="AV318" s="100"/>
      <c r="BM318" s="100"/>
      <c r="CC318" s="100"/>
      <c r="CS318" s="100"/>
    </row>
    <row r="319" spans="16:97" ht="14.25" customHeight="1">
      <c r="P319" s="100"/>
      <c r="AF319" s="100"/>
      <c r="AV319" s="100"/>
      <c r="BM319" s="100"/>
      <c r="CC319" s="100"/>
      <c r="CS319" s="100"/>
    </row>
    <row r="320" spans="16:97" ht="14.25" customHeight="1">
      <c r="P320" s="100"/>
      <c r="AF320" s="100"/>
      <c r="AV320" s="100"/>
      <c r="BM320" s="100"/>
      <c r="CC320" s="100"/>
      <c r="CS320" s="100"/>
    </row>
    <row r="321" spans="16:97" ht="14.25" customHeight="1">
      <c r="P321" s="100"/>
      <c r="AF321" s="100"/>
      <c r="AV321" s="100"/>
      <c r="BM321" s="100"/>
      <c r="CC321" s="100"/>
      <c r="CS321" s="100"/>
    </row>
    <row r="322" spans="16:97" ht="14.25" customHeight="1">
      <c r="P322" s="100"/>
      <c r="AF322" s="100"/>
      <c r="AV322" s="100"/>
      <c r="BM322" s="100"/>
      <c r="CC322" s="100"/>
      <c r="CS322" s="100"/>
    </row>
    <row r="323" spans="16:97" ht="14.25" customHeight="1">
      <c r="P323" s="100"/>
      <c r="AF323" s="100"/>
      <c r="AV323" s="100"/>
      <c r="BM323" s="100"/>
      <c r="CC323" s="100"/>
      <c r="CS323" s="100"/>
    </row>
    <row r="324" spans="16:97" ht="14.25" customHeight="1">
      <c r="P324" s="100"/>
      <c r="AF324" s="100"/>
      <c r="AV324" s="100"/>
      <c r="BM324" s="100"/>
      <c r="CC324" s="100"/>
      <c r="CS324" s="100"/>
    </row>
    <row r="325" spans="16:97" ht="14.25" customHeight="1">
      <c r="P325" s="100"/>
      <c r="AF325" s="100"/>
      <c r="AV325" s="100"/>
      <c r="BM325" s="100"/>
      <c r="CC325" s="100"/>
      <c r="CS325" s="100"/>
    </row>
    <row r="326" spans="16:97" ht="14.25" customHeight="1">
      <c r="P326" s="100"/>
      <c r="AF326" s="100"/>
      <c r="AV326" s="100"/>
      <c r="BM326" s="100"/>
      <c r="CC326" s="100"/>
      <c r="CS326" s="100"/>
    </row>
    <row r="327" spans="16:97" ht="14.25" customHeight="1">
      <c r="P327" s="100"/>
      <c r="AF327" s="100"/>
      <c r="AV327" s="100"/>
      <c r="BM327" s="100"/>
      <c r="CC327" s="100"/>
      <c r="CS327" s="100"/>
    </row>
    <row r="328" spans="16:97" ht="14.25" customHeight="1">
      <c r="P328" s="100"/>
      <c r="AF328" s="100"/>
      <c r="AV328" s="100"/>
      <c r="BM328" s="100"/>
      <c r="CC328" s="100"/>
      <c r="CS328" s="100"/>
    </row>
    <row r="329" spans="16:97" ht="14.25" customHeight="1">
      <c r="P329" s="100"/>
      <c r="AF329" s="100"/>
      <c r="AV329" s="100"/>
      <c r="BM329" s="100"/>
      <c r="CC329" s="100"/>
      <c r="CS329" s="100"/>
    </row>
    <row r="330" spans="16:97" ht="14.25" customHeight="1">
      <c r="P330" s="100"/>
      <c r="AF330" s="100"/>
      <c r="AV330" s="100"/>
      <c r="BM330" s="100"/>
      <c r="CC330" s="100"/>
      <c r="CS330" s="100"/>
    </row>
    <row r="331" spans="16:97" ht="14.25" customHeight="1">
      <c r="P331" s="100"/>
      <c r="AF331" s="100"/>
      <c r="AV331" s="100"/>
      <c r="BM331" s="100"/>
      <c r="CC331" s="100"/>
      <c r="CS331" s="100"/>
    </row>
    <row r="332" spans="16:97" ht="14.25" customHeight="1">
      <c r="P332" s="100"/>
      <c r="AF332" s="100"/>
      <c r="AV332" s="100"/>
      <c r="BM332" s="100"/>
      <c r="CC332" s="100"/>
      <c r="CS332" s="100"/>
    </row>
    <row r="333" spans="16:97" ht="14.25" customHeight="1">
      <c r="P333" s="100"/>
      <c r="AF333" s="100"/>
      <c r="AV333" s="100"/>
      <c r="BM333" s="100"/>
      <c r="CC333" s="100"/>
      <c r="CS333" s="100"/>
    </row>
    <row r="334" spans="16:97" ht="14.25" customHeight="1">
      <c r="P334" s="100"/>
      <c r="AF334" s="100"/>
      <c r="AV334" s="100"/>
      <c r="BM334" s="100"/>
      <c r="CC334" s="100"/>
      <c r="CS334" s="100"/>
    </row>
    <row r="335" spans="16:97" ht="14.25" customHeight="1">
      <c r="P335" s="100"/>
      <c r="AF335" s="100"/>
      <c r="AV335" s="100"/>
      <c r="BM335" s="100"/>
      <c r="CC335" s="100"/>
      <c r="CS335" s="100"/>
    </row>
    <row r="336" spans="16:97" ht="14.25" customHeight="1">
      <c r="P336" s="100"/>
      <c r="AF336" s="100"/>
      <c r="AV336" s="100"/>
      <c r="BM336" s="100"/>
      <c r="CC336" s="100"/>
      <c r="CS336" s="100"/>
    </row>
    <row r="337" spans="16:97" ht="14.25" customHeight="1">
      <c r="P337" s="100"/>
      <c r="AF337" s="100"/>
      <c r="AV337" s="100"/>
      <c r="BM337" s="100"/>
      <c r="CC337" s="100"/>
      <c r="CS337" s="100"/>
    </row>
    <row r="338" spans="16:97" ht="14.25" customHeight="1">
      <c r="P338" s="100"/>
      <c r="AF338" s="100"/>
      <c r="AV338" s="100"/>
      <c r="BM338" s="100"/>
      <c r="CC338" s="100"/>
      <c r="CS338" s="100"/>
    </row>
    <row r="339" spans="16:97" ht="14.25" customHeight="1">
      <c r="P339" s="100"/>
      <c r="AF339" s="100"/>
      <c r="AV339" s="100"/>
      <c r="BM339" s="100"/>
      <c r="CC339" s="100"/>
      <c r="CS339" s="100"/>
    </row>
    <row r="340" spans="16:97" ht="14.25" customHeight="1">
      <c r="P340" s="100"/>
      <c r="AF340" s="100"/>
      <c r="AV340" s="100"/>
      <c r="BM340" s="100"/>
      <c r="CC340" s="100"/>
      <c r="CS340" s="100"/>
    </row>
    <row r="341" spans="16:97" ht="14.25" customHeight="1">
      <c r="P341" s="100"/>
      <c r="AF341" s="100"/>
      <c r="AV341" s="100"/>
      <c r="BM341" s="100"/>
      <c r="CC341" s="100"/>
      <c r="CS341" s="100"/>
    </row>
    <row r="342" spans="16:97" ht="14.25" customHeight="1">
      <c r="P342" s="100"/>
      <c r="AF342" s="100"/>
      <c r="AV342" s="100"/>
      <c r="BM342" s="100"/>
      <c r="CC342" s="100"/>
      <c r="CS342" s="100"/>
    </row>
    <row r="343" spans="16:97" ht="14.25" customHeight="1">
      <c r="P343" s="100"/>
      <c r="AF343" s="100"/>
      <c r="AV343" s="100"/>
      <c r="BM343" s="100"/>
      <c r="CC343" s="100"/>
      <c r="CS343" s="100"/>
    </row>
    <row r="344" spans="16:97" ht="14.25" customHeight="1">
      <c r="P344" s="100"/>
      <c r="AF344" s="100"/>
      <c r="AV344" s="100"/>
      <c r="BM344" s="100"/>
      <c r="CC344" s="100"/>
      <c r="CS344" s="100"/>
    </row>
    <row r="345" spans="16:97" ht="14.25" customHeight="1">
      <c r="P345" s="100"/>
      <c r="AF345" s="100"/>
      <c r="AV345" s="100"/>
      <c r="BM345" s="100"/>
      <c r="CC345" s="100"/>
      <c r="CS345" s="100"/>
    </row>
    <row r="346" spans="16:97" ht="14.25" customHeight="1">
      <c r="P346" s="100"/>
      <c r="AF346" s="100"/>
      <c r="AV346" s="100"/>
      <c r="BM346" s="100"/>
      <c r="CC346" s="100"/>
      <c r="CS346" s="100"/>
    </row>
    <row r="347" spans="16:97" ht="14.25" customHeight="1">
      <c r="P347" s="100"/>
      <c r="AF347" s="100"/>
      <c r="AV347" s="100"/>
      <c r="BM347" s="100"/>
      <c r="CC347" s="100"/>
      <c r="CS347" s="100"/>
    </row>
    <row r="348" spans="16:97" ht="14.25" customHeight="1">
      <c r="P348" s="100"/>
      <c r="AF348" s="100"/>
      <c r="AV348" s="100"/>
      <c r="BM348" s="100"/>
      <c r="CC348" s="100"/>
      <c r="CS348" s="100"/>
    </row>
    <row r="349" spans="16:97" ht="14.25" customHeight="1">
      <c r="P349" s="100"/>
      <c r="AF349" s="100"/>
      <c r="AV349" s="100"/>
      <c r="BM349" s="100"/>
      <c r="CC349" s="100"/>
      <c r="CS349" s="100"/>
    </row>
    <row r="350" spans="16:97" ht="14.25" customHeight="1">
      <c r="P350" s="100"/>
      <c r="AF350" s="100"/>
      <c r="AV350" s="100"/>
      <c r="BM350" s="100"/>
      <c r="CC350" s="100"/>
      <c r="CS350" s="100"/>
    </row>
    <row r="351" spans="16:97" ht="14.25" customHeight="1">
      <c r="P351" s="100"/>
      <c r="AF351" s="100"/>
      <c r="AV351" s="100"/>
      <c r="BM351" s="100"/>
      <c r="CC351" s="100"/>
      <c r="CS351" s="100"/>
    </row>
    <row r="352" spans="16:97" ht="14.25" customHeight="1">
      <c r="P352" s="100"/>
      <c r="AF352" s="100"/>
      <c r="AV352" s="100"/>
      <c r="BM352" s="100"/>
      <c r="CC352" s="100"/>
      <c r="CS352" s="100"/>
    </row>
    <row r="353" spans="16:97" ht="14.25" customHeight="1">
      <c r="P353" s="100"/>
      <c r="AF353" s="100"/>
      <c r="AV353" s="100"/>
      <c r="BM353" s="100"/>
      <c r="CC353" s="100"/>
      <c r="CS353" s="100"/>
    </row>
    <row r="354" spans="16:97" ht="14.25" customHeight="1">
      <c r="P354" s="100"/>
      <c r="AF354" s="100"/>
      <c r="AV354" s="100"/>
      <c r="BM354" s="100"/>
      <c r="CC354" s="100"/>
      <c r="CS354" s="100"/>
    </row>
    <row r="355" spans="16:97" ht="14.25" customHeight="1">
      <c r="P355" s="100"/>
      <c r="AF355" s="100"/>
      <c r="AV355" s="100"/>
      <c r="BM355" s="100"/>
      <c r="CC355" s="100"/>
      <c r="CS355" s="100"/>
    </row>
    <row r="356" spans="16:97" ht="14.25" customHeight="1">
      <c r="P356" s="100"/>
      <c r="AF356" s="100"/>
      <c r="AV356" s="100"/>
      <c r="BM356" s="100"/>
      <c r="CC356" s="100"/>
      <c r="CS356" s="100"/>
    </row>
    <row r="357" spans="16:97" ht="14.25" customHeight="1">
      <c r="P357" s="100"/>
      <c r="AF357" s="100"/>
      <c r="AV357" s="100"/>
      <c r="BM357" s="100"/>
      <c r="CC357" s="100"/>
      <c r="CS357" s="100"/>
    </row>
    <row r="358" spans="16:97" ht="14.25" customHeight="1">
      <c r="P358" s="100"/>
      <c r="AF358" s="100"/>
      <c r="AV358" s="100"/>
      <c r="BM358" s="100"/>
      <c r="CC358" s="100"/>
      <c r="CS358" s="100"/>
    </row>
    <row r="359" spans="16:97" ht="14.25" customHeight="1">
      <c r="P359" s="100"/>
      <c r="AF359" s="100"/>
      <c r="AV359" s="100"/>
      <c r="BM359" s="100"/>
      <c r="CC359" s="100"/>
      <c r="CS359" s="100"/>
    </row>
    <row r="360" spans="16:97" ht="14.25" customHeight="1">
      <c r="P360" s="100"/>
      <c r="AF360" s="100"/>
      <c r="AV360" s="100"/>
      <c r="BM360" s="100"/>
      <c r="CC360" s="100"/>
      <c r="CS360" s="100"/>
    </row>
    <row r="361" spans="16:97" ht="14.25" customHeight="1">
      <c r="P361" s="100"/>
      <c r="AF361" s="100"/>
      <c r="AV361" s="100"/>
      <c r="BM361" s="100"/>
      <c r="CC361" s="100"/>
      <c r="CS361" s="100"/>
    </row>
    <row r="362" spans="16:97" ht="14.25" customHeight="1">
      <c r="P362" s="100"/>
      <c r="AF362" s="100"/>
      <c r="AV362" s="100"/>
      <c r="BM362" s="100"/>
      <c r="CC362" s="100"/>
      <c r="CS362" s="100"/>
    </row>
    <row r="363" spans="16:97" ht="14.25" customHeight="1">
      <c r="P363" s="100"/>
      <c r="AF363" s="100"/>
      <c r="AV363" s="100"/>
      <c r="BM363" s="100"/>
      <c r="CC363" s="100"/>
      <c r="CS363" s="100"/>
    </row>
    <row r="364" spans="16:97" ht="14.25" customHeight="1">
      <c r="P364" s="100"/>
      <c r="AF364" s="100"/>
      <c r="AV364" s="100"/>
      <c r="BM364" s="100"/>
      <c r="CC364" s="100"/>
      <c r="CS364" s="100"/>
    </row>
    <row r="365" spans="16:97" ht="14.25" customHeight="1">
      <c r="P365" s="100"/>
      <c r="AF365" s="100"/>
      <c r="AV365" s="100"/>
      <c r="BM365" s="100"/>
      <c r="CC365" s="100"/>
      <c r="CS365" s="100"/>
    </row>
    <row r="366" spans="16:97" ht="14.25" customHeight="1">
      <c r="P366" s="100"/>
      <c r="AF366" s="100"/>
      <c r="AV366" s="100"/>
      <c r="BM366" s="100"/>
      <c r="CC366" s="100"/>
      <c r="CS366" s="100"/>
    </row>
    <row r="367" spans="16:97" ht="14.25" customHeight="1">
      <c r="P367" s="100"/>
      <c r="AF367" s="100"/>
      <c r="AV367" s="100"/>
      <c r="BM367" s="100"/>
      <c r="CC367" s="100"/>
      <c r="CS367" s="100"/>
    </row>
    <row r="368" spans="16:97" ht="14.25" customHeight="1">
      <c r="P368" s="100"/>
      <c r="AF368" s="100"/>
      <c r="AV368" s="100"/>
      <c r="BM368" s="100"/>
      <c r="CC368" s="100"/>
      <c r="CS368" s="100"/>
    </row>
    <row r="369" spans="16:97" ht="14.25" customHeight="1">
      <c r="P369" s="100"/>
      <c r="AF369" s="100"/>
      <c r="AV369" s="100"/>
      <c r="BM369" s="100"/>
      <c r="CC369" s="100"/>
      <c r="CS369" s="100"/>
    </row>
    <row r="370" spans="16:97" ht="14.25" customHeight="1">
      <c r="P370" s="100"/>
      <c r="AF370" s="100"/>
      <c r="AV370" s="100"/>
      <c r="BM370" s="100"/>
      <c r="CC370" s="100"/>
      <c r="CS370" s="100"/>
    </row>
    <row r="371" spans="16:97" ht="14.25" customHeight="1">
      <c r="P371" s="100"/>
      <c r="AF371" s="100"/>
      <c r="AV371" s="100"/>
      <c r="BM371" s="100"/>
      <c r="CC371" s="100"/>
      <c r="CS371" s="100"/>
    </row>
    <row r="372" spans="16:97" ht="14.25" customHeight="1">
      <c r="P372" s="100"/>
      <c r="AF372" s="100"/>
      <c r="AV372" s="100"/>
      <c r="BM372" s="100"/>
      <c r="CC372" s="100"/>
      <c r="CS372" s="100"/>
    </row>
    <row r="373" spans="16:97" ht="14.25" customHeight="1">
      <c r="P373" s="100"/>
      <c r="AF373" s="100"/>
      <c r="AV373" s="100"/>
      <c r="BM373" s="100"/>
      <c r="CC373" s="100"/>
      <c r="CS373" s="100"/>
    </row>
    <row r="374" spans="16:97" ht="14.25" customHeight="1">
      <c r="P374" s="100"/>
      <c r="AF374" s="100"/>
      <c r="AV374" s="100"/>
      <c r="BM374" s="100"/>
      <c r="CC374" s="100"/>
      <c r="CS374" s="100"/>
    </row>
    <row r="375" spans="16:97" ht="14.25" customHeight="1">
      <c r="P375" s="100"/>
      <c r="AF375" s="100"/>
      <c r="AV375" s="100"/>
      <c r="BM375" s="100"/>
      <c r="CC375" s="100"/>
      <c r="CS375" s="100"/>
    </row>
    <row r="376" spans="16:97" ht="14.25" customHeight="1">
      <c r="P376" s="100"/>
      <c r="AF376" s="100"/>
      <c r="AV376" s="100"/>
      <c r="BM376" s="100"/>
      <c r="CC376" s="100"/>
      <c r="CS376" s="100"/>
    </row>
    <row r="377" spans="16:97" ht="14.25" customHeight="1">
      <c r="P377" s="100"/>
      <c r="AF377" s="100"/>
      <c r="AV377" s="100"/>
      <c r="BM377" s="100"/>
      <c r="CC377" s="100"/>
      <c r="CS377" s="100"/>
    </row>
    <row r="378" spans="16:97" ht="14.25" customHeight="1">
      <c r="P378" s="100"/>
      <c r="AF378" s="100"/>
      <c r="AV378" s="100"/>
      <c r="BM378" s="100"/>
      <c r="CC378" s="100"/>
      <c r="CS378" s="100"/>
    </row>
    <row r="379" spans="16:97" ht="14.25" customHeight="1">
      <c r="P379" s="100"/>
      <c r="AF379" s="100"/>
      <c r="AV379" s="100"/>
      <c r="BM379" s="100"/>
      <c r="CC379" s="100"/>
      <c r="CS379" s="100"/>
    </row>
    <row r="380" spans="16:97" ht="14.25" customHeight="1">
      <c r="P380" s="100"/>
      <c r="AF380" s="100"/>
      <c r="AV380" s="100"/>
      <c r="BM380" s="100"/>
      <c r="CC380" s="100"/>
      <c r="CS380" s="100"/>
    </row>
    <row r="381" spans="16:97" ht="14.25" customHeight="1">
      <c r="P381" s="100"/>
      <c r="AF381" s="100"/>
      <c r="AV381" s="100"/>
      <c r="BM381" s="100"/>
      <c r="CC381" s="100"/>
      <c r="CS381" s="100"/>
    </row>
    <row r="382" spans="16:97" ht="14.25" customHeight="1">
      <c r="P382" s="100"/>
      <c r="AF382" s="100"/>
      <c r="AV382" s="100"/>
      <c r="BM382" s="100"/>
      <c r="CC382" s="100"/>
      <c r="CS382" s="100"/>
    </row>
    <row r="383" spans="16:97" ht="14.25" customHeight="1">
      <c r="P383" s="100"/>
      <c r="AF383" s="100"/>
      <c r="AV383" s="100"/>
      <c r="BM383" s="100"/>
      <c r="CC383" s="100"/>
      <c r="CS383" s="100"/>
    </row>
    <row r="384" spans="16:97" ht="14.25" customHeight="1">
      <c r="P384" s="100"/>
      <c r="AF384" s="100"/>
      <c r="AV384" s="100"/>
      <c r="BM384" s="100"/>
      <c r="CC384" s="100"/>
      <c r="CS384" s="100"/>
    </row>
    <row r="385" spans="16:97" ht="14.25" customHeight="1">
      <c r="P385" s="100"/>
      <c r="AF385" s="100"/>
      <c r="AV385" s="100"/>
      <c r="BM385" s="100"/>
      <c r="CC385" s="100"/>
      <c r="CS385" s="100"/>
    </row>
    <row r="386" spans="16:97" ht="14.25" customHeight="1">
      <c r="P386" s="100"/>
      <c r="AF386" s="100"/>
      <c r="AV386" s="100"/>
      <c r="BM386" s="100"/>
      <c r="CC386" s="100"/>
      <c r="CS386" s="100"/>
    </row>
    <row r="387" spans="16:97" ht="14.25" customHeight="1">
      <c r="P387" s="100"/>
      <c r="AF387" s="100"/>
      <c r="AV387" s="100"/>
      <c r="BM387" s="100"/>
      <c r="CC387" s="100"/>
      <c r="CS387" s="100"/>
    </row>
    <row r="388" spans="16:97" ht="14.25" customHeight="1">
      <c r="P388" s="100"/>
      <c r="AF388" s="100"/>
      <c r="AV388" s="100"/>
      <c r="BM388" s="100"/>
      <c r="CC388" s="100"/>
      <c r="CS388" s="100"/>
    </row>
    <row r="389" spans="16:97" ht="14.25" customHeight="1">
      <c r="P389" s="100"/>
      <c r="AF389" s="100"/>
      <c r="AV389" s="100"/>
      <c r="BM389" s="100"/>
      <c r="CC389" s="100"/>
      <c r="CS389" s="100"/>
    </row>
    <row r="390" spans="16:97" ht="14.25" customHeight="1">
      <c r="P390" s="100"/>
      <c r="AF390" s="100"/>
      <c r="AV390" s="100"/>
      <c r="BM390" s="100"/>
      <c r="CC390" s="100"/>
      <c r="CS390" s="100"/>
    </row>
    <row r="391" spans="16:97" ht="14.25" customHeight="1">
      <c r="P391" s="100"/>
      <c r="AF391" s="100"/>
      <c r="AV391" s="100"/>
      <c r="BM391" s="100"/>
      <c r="CC391" s="100"/>
      <c r="CS391" s="100"/>
    </row>
    <row r="392" spans="16:97" ht="14.25" customHeight="1">
      <c r="P392" s="100"/>
      <c r="AF392" s="100"/>
      <c r="AV392" s="100"/>
      <c r="BM392" s="100"/>
      <c r="CC392" s="100"/>
      <c r="CS392" s="100"/>
    </row>
    <row r="393" spans="16:97" ht="14.25" customHeight="1">
      <c r="P393" s="100"/>
      <c r="AF393" s="100"/>
      <c r="AV393" s="100"/>
      <c r="BM393" s="100"/>
      <c r="CC393" s="100"/>
      <c r="CS393" s="100"/>
    </row>
    <row r="394" spans="16:97" ht="14.25" customHeight="1">
      <c r="P394" s="100"/>
      <c r="AF394" s="100"/>
      <c r="AV394" s="100"/>
      <c r="BM394" s="100"/>
      <c r="CC394" s="100"/>
      <c r="CS394" s="100"/>
    </row>
    <row r="395" spans="16:97" ht="14.25" customHeight="1">
      <c r="P395" s="100"/>
      <c r="AF395" s="100"/>
      <c r="AV395" s="100"/>
      <c r="BM395" s="100"/>
      <c r="CC395" s="100"/>
      <c r="CS395" s="100"/>
    </row>
    <row r="396" spans="16:97" ht="14.25" customHeight="1">
      <c r="P396" s="100"/>
      <c r="AF396" s="100"/>
      <c r="AV396" s="100"/>
      <c r="BM396" s="100"/>
      <c r="CC396" s="100"/>
      <c r="CS396" s="100"/>
    </row>
    <row r="397" spans="16:97" ht="14.25" customHeight="1">
      <c r="P397" s="100"/>
      <c r="AF397" s="100"/>
      <c r="AV397" s="100"/>
      <c r="BM397" s="100"/>
      <c r="CC397" s="100"/>
      <c r="CS397" s="100"/>
    </row>
    <row r="398" spans="16:97" ht="14.25" customHeight="1">
      <c r="P398" s="100"/>
      <c r="AF398" s="100"/>
      <c r="AV398" s="100"/>
      <c r="BM398" s="100"/>
      <c r="CC398" s="100"/>
      <c r="CS398" s="100"/>
    </row>
    <row r="399" spans="16:97" ht="14.25" customHeight="1">
      <c r="P399" s="100"/>
      <c r="AF399" s="100"/>
      <c r="AV399" s="100"/>
      <c r="BM399" s="100"/>
      <c r="CC399" s="100"/>
      <c r="CS399" s="100"/>
    </row>
    <row r="400" spans="16:97" ht="14.25" customHeight="1">
      <c r="P400" s="100"/>
      <c r="AF400" s="100"/>
      <c r="AV400" s="100"/>
      <c r="BM400" s="100"/>
      <c r="CC400" s="100"/>
      <c r="CS400" s="100"/>
    </row>
    <row r="401" spans="16:97" ht="14.25" customHeight="1">
      <c r="P401" s="100"/>
      <c r="AF401" s="100"/>
      <c r="AV401" s="100"/>
      <c r="BM401" s="100"/>
      <c r="CC401" s="100"/>
      <c r="CS401" s="100"/>
    </row>
    <row r="402" spans="16:97" ht="14.25" customHeight="1">
      <c r="P402" s="100"/>
      <c r="AF402" s="100"/>
      <c r="AV402" s="100"/>
      <c r="BM402" s="100"/>
      <c r="CC402" s="100"/>
      <c r="CS402" s="100"/>
    </row>
    <row r="403" spans="16:97" ht="14.25" customHeight="1">
      <c r="P403" s="100"/>
      <c r="AF403" s="100"/>
      <c r="AV403" s="100"/>
      <c r="BM403" s="100"/>
      <c r="CC403" s="100"/>
      <c r="CS403" s="100"/>
    </row>
    <row r="404" spans="16:97" ht="14.25" customHeight="1">
      <c r="P404" s="100"/>
      <c r="AF404" s="100"/>
      <c r="AV404" s="100"/>
      <c r="BM404" s="100"/>
      <c r="CC404" s="100"/>
      <c r="CS404" s="100"/>
    </row>
    <row r="405" spans="16:97" ht="14.25" customHeight="1">
      <c r="P405" s="100"/>
      <c r="AF405" s="100"/>
      <c r="AV405" s="100"/>
      <c r="BM405" s="100"/>
      <c r="CC405" s="100"/>
      <c r="CS405" s="100"/>
    </row>
    <row r="406" spans="16:97" ht="14.25" customHeight="1">
      <c r="P406" s="100"/>
      <c r="AF406" s="100"/>
      <c r="AV406" s="100"/>
      <c r="BM406" s="100"/>
      <c r="CC406" s="100"/>
      <c r="CS406" s="100"/>
    </row>
    <row r="407" spans="16:97" ht="14.25" customHeight="1">
      <c r="P407" s="100"/>
      <c r="AF407" s="100"/>
      <c r="AV407" s="100"/>
      <c r="BM407" s="100"/>
      <c r="CC407" s="100"/>
      <c r="CS407" s="100"/>
    </row>
    <row r="408" spans="16:97" ht="14.25" customHeight="1">
      <c r="P408" s="100"/>
      <c r="AF408" s="100"/>
      <c r="AV408" s="100"/>
      <c r="BM408" s="100"/>
      <c r="CC408" s="100"/>
      <c r="CS408" s="100"/>
    </row>
    <row r="409" spans="16:97" ht="14.25" customHeight="1">
      <c r="P409" s="100"/>
      <c r="AF409" s="100"/>
      <c r="AV409" s="100"/>
      <c r="BM409" s="100"/>
      <c r="CC409" s="100"/>
      <c r="CS409" s="100"/>
    </row>
    <row r="410" spans="16:97" ht="14.25" customHeight="1">
      <c r="P410" s="100"/>
      <c r="AF410" s="100"/>
      <c r="AV410" s="100"/>
      <c r="BM410" s="100"/>
      <c r="CC410" s="100"/>
      <c r="CS410" s="100"/>
    </row>
    <row r="411" spans="16:97" ht="14.25" customHeight="1">
      <c r="P411" s="100"/>
      <c r="AF411" s="100"/>
      <c r="AV411" s="100"/>
      <c r="BM411" s="100"/>
      <c r="CC411" s="100"/>
      <c r="CS411" s="100"/>
    </row>
    <row r="412" spans="16:97" ht="14.25" customHeight="1">
      <c r="P412" s="100"/>
      <c r="AF412" s="100"/>
      <c r="AV412" s="100"/>
      <c r="BM412" s="100"/>
      <c r="CC412" s="100"/>
      <c r="CS412" s="100"/>
    </row>
    <row r="413" spans="16:97" ht="14.25" customHeight="1">
      <c r="P413" s="100"/>
      <c r="AF413" s="100"/>
      <c r="AV413" s="100"/>
      <c r="BM413" s="100"/>
      <c r="CC413" s="100"/>
      <c r="CS413" s="100"/>
    </row>
    <row r="414" spans="16:97" ht="14.25" customHeight="1">
      <c r="P414" s="100"/>
      <c r="AF414" s="100"/>
      <c r="AV414" s="100"/>
      <c r="BM414" s="100"/>
      <c r="CC414" s="100"/>
      <c r="CS414" s="100"/>
    </row>
    <row r="415" spans="16:97" ht="14.25" customHeight="1">
      <c r="P415" s="100"/>
      <c r="AF415" s="100"/>
      <c r="AV415" s="100"/>
      <c r="BM415" s="100"/>
      <c r="CC415" s="100"/>
      <c r="CS415" s="100"/>
    </row>
    <row r="416" spans="16:97" ht="14.25" customHeight="1">
      <c r="P416" s="100"/>
      <c r="AF416" s="100"/>
      <c r="AV416" s="100"/>
      <c r="BM416" s="100"/>
      <c r="CC416" s="100"/>
      <c r="CS416" s="100"/>
    </row>
    <row r="417" spans="16:97" ht="14.25" customHeight="1">
      <c r="P417" s="100"/>
      <c r="AF417" s="100"/>
      <c r="AV417" s="100"/>
      <c r="BM417" s="100"/>
      <c r="CC417" s="100"/>
      <c r="CS417" s="100"/>
    </row>
    <row r="418" spans="16:97" ht="14.25" customHeight="1">
      <c r="P418" s="100"/>
      <c r="AF418" s="100"/>
      <c r="AV418" s="100"/>
      <c r="BM418" s="100"/>
      <c r="CC418" s="100"/>
      <c r="CS418" s="100"/>
    </row>
    <row r="419" spans="16:97" ht="14.25" customHeight="1">
      <c r="P419" s="100"/>
      <c r="AF419" s="100"/>
      <c r="AV419" s="100"/>
      <c r="BM419" s="100"/>
      <c r="CC419" s="100"/>
      <c r="CS419" s="100"/>
    </row>
    <row r="420" spans="16:97" ht="14.25" customHeight="1">
      <c r="P420" s="100"/>
      <c r="AF420" s="100"/>
      <c r="AV420" s="100"/>
      <c r="BM420" s="100"/>
      <c r="CC420" s="100"/>
      <c r="CS420" s="100"/>
    </row>
    <row r="421" spans="16:97" ht="14.25" customHeight="1">
      <c r="P421" s="100"/>
      <c r="AF421" s="100"/>
      <c r="AV421" s="100"/>
      <c r="BM421" s="100"/>
      <c r="CC421" s="100"/>
      <c r="CS421" s="100"/>
    </row>
    <row r="422" spans="16:97" ht="14.25" customHeight="1">
      <c r="P422" s="100"/>
      <c r="AF422" s="100"/>
      <c r="AV422" s="100"/>
      <c r="BM422" s="100"/>
      <c r="CC422" s="100"/>
      <c r="CS422" s="100"/>
    </row>
    <row r="423" spans="16:97" ht="14.25" customHeight="1">
      <c r="P423" s="100"/>
      <c r="AF423" s="100"/>
      <c r="AV423" s="100"/>
      <c r="BM423" s="100"/>
      <c r="CC423" s="100"/>
      <c r="CS423" s="100"/>
    </row>
    <row r="424" spans="16:97" ht="14.25" customHeight="1">
      <c r="P424" s="100"/>
      <c r="AF424" s="100"/>
      <c r="AV424" s="100"/>
      <c r="BM424" s="100"/>
      <c r="CC424" s="100"/>
      <c r="CS424" s="100"/>
    </row>
    <row r="425" spans="16:97" ht="14.25" customHeight="1">
      <c r="P425" s="100"/>
      <c r="AF425" s="100"/>
      <c r="AV425" s="100"/>
      <c r="BM425" s="100"/>
      <c r="CC425" s="100"/>
      <c r="CS425" s="100"/>
    </row>
    <row r="426" spans="16:97" ht="14.25" customHeight="1">
      <c r="P426" s="100"/>
      <c r="AF426" s="100"/>
      <c r="AV426" s="100"/>
      <c r="BM426" s="100"/>
      <c r="CC426" s="100"/>
      <c r="CS426" s="100"/>
    </row>
    <row r="427" spans="16:97" ht="14.25" customHeight="1">
      <c r="P427" s="100"/>
      <c r="AF427" s="100"/>
      <c r="AV427" s="100"/>
      <c r="BM427" s="100"/>
      <c r="CC427" s="100"/>
      <c r="CS427" s="100"/>
    </row>
    <row r="428" spans="16:97" ht="14.25" customHeight="1">
      <c r="P428" s="100"/>
      <c r="AF428" s="100"/>
      <c r="AV428" s="100"/>
      <c r="BM428" s="100"/>
      <c r="CC428" s="100"/>
      <c r="CS428" s="100"/>
    </row>
    <row r="429" spans="16:97" ht="14.25" customHeight="1">
      <c r="P429" s="100"/>
      <c r="AF429" s="100"/>
      <c r="AV429" s="100"/>
      <c r="BM429" s="100"/>
      <c r="CC429" s="100"/>
      <c r="CS429" s="100"/>
    </row>
    <row r="430" spans="16:97" ht="14.25" customHeight="1">
      <c r="P430" s="100"/>
      <c r="AF430" s="100"/>
      <c r="AV430" s="100"/>
      <c r="BM430" s="100"/>
      <c r="CC430" s="100"/>
      <c r="CS430" s="100"/>
    </row>
    <row r="431" spans="16:97" ht="14.25" customHeight="1">
      <c r="P431" s="100"/>
      <c r="AF431" s="100"/>
      <c r="AV431" s="100"/>
      <c r="BM431" s="100"/>
      <c r="CC431" s="100"/>
      <c r="CS431" s="100"/>
    </row>
    <row r="432" spans="16:97" ht="14.25" customHeight="1">
      <c r="P432" s="100"/>
      <c r="AF432" s="100"/>
      <c r="AV432" s="100"/>
      <c r="BM432" s="100"/>
      <c r="CC432" s="100"/>
      <c r="CS432" s="100"/>
    </row>
    <row r="433" spans="16:97" ht="14.25" customHeight="1">
      <c r="P433" s="100"/>
      <c r="AF433" s="100"/>
      <c r="AV433" s="100"/>
      <c r="BM433" s="100"/>
      <c r="CC433" s="100"/>
      <c r="CS433" s="100"/>
    </row>
    <row r="434" spans="16:97" ht="14.25" customHeight="1">
      <c r="P434" s="100"/>
      <c r="AF434" s="100"/>
      <c r="AV434" s="100"/>
      <c r="BM434" s="100"/>
      <c r="CC434" s="100"/>
      <c r="CS434" s="100"/>
    </row>
    <row r="435" spans="16:97" ht="14.25" customHeight="1">
      <c r="P435" s="100"/>
      <c r="AF435" s="100"/>
      <c r="AV435" s="100"/>
      <c r="BM435" s="100"/>
      <c r="CC435" s="100"/>
      <c r="CS435" s="100"/>
    </row>
    <row r="436" spans="16:97" ht="14.25" customHeight="1">
      <c r="P436" s="100"/>
      <c r="AF436" s="100"/>
      <c r="AV436" s="100"/>
      <c r="BM436" s="100"/>
      <c r="CC436" s="100"/>
      <c r="CS436" s="100"/>
    </row>
    <row r="437" spans="16:97" ht="14.25" customHeight="1">
      <c r="P437" s="100"/>
      <c r="AF437" s="100"/>
      <c r="AV437" s="100"/>
      <c r="BM437" s="100"/>
      <c r="CC437" s="100"/>
      <c r="CS437" s="100"/>
    </row>
    <row r="438" spans="16:97" ht="14.25" customHeight="1">
      <c r="P438" s="100"/>
      <c r="AF438" s="100"/>
      <c r="AV438" s="100"/>
      <c r="BM438" s="100"/>
      <c r="CC438" s="100"/>
      <c r="CS438" s="100"/>
    </row>
    <row r="439" spans="16:97" ht="14.25" customHeight="1">
      <c r="P439" s="100"/>
      <c r="AF439" s="100"/>
      <c r="AV439" s="100"/>
      <c r="BM439" s="100"/>
      <c r="CC439" s="100"/>
      <c r="CS439" s="100"/>
    </row>
    <row r="440" spans="16:97" ht="14.25" customHeight="1">
      <c r="P440" s="100"/>
      <c r="AF440" s="100"/>
      <c r="AV440" s="100"/>
      <c r="BM440" s="100"/>
      <c r="CC440" s="100"/>
      <c r="CS440" s="100"/>
    </row>
    <row r="441" spans="16:97" ht="14.25" customHeight="1">
      <c r="P441" s="100"/>
      <c r="AF441" s="100"/>
      <c r="AV441" s="100"/>
      <c r="BM441" s="100"/>
      <c r="CC441" s="100"/>
      <c r="CS441" s="100"/>
    </row>
    <row r="442" spans="16:97" ht="14.25" customHeight="1">
      <c r="P442" s="100"/>
      <c r="AF442" s="100"/>
      <c r="AV442" s="100"/>
      <c r="BM442" s="100"/>
      <c r="CC442" s="100"/>
      <c r="CS442" s="100"/>
    </row>
    <row r="443" spans="16:97" ht="14.25" customHeight="1">
      <c r="P443" s="100"/>
      <c r="AF443" s="100"/>
      <c r="AV443" s="100"/>
      <c r="BM443" s="100"/>
      <c r="CC443" s="100"/>
      <c r="CS443" s="100"/>
    </row>
    <row r="444" spans="16:97" ht="14.25" customHeight="1">
      <c r="P444" s="100"/>
      <c r="AF444" s="100"/>
      <c r="AV444" s="100"/>
      <c r="BM444" s="100"/>
      <c r="CC444" s="100"/>
      <c r="CS444" s="100"/>
    </row>
    <row r="445" spans="16:97" ht="14.25" customHeight="1">
      <c r="P445" s="100"/>
      <c r="AF445" s="100"/>
      <c r="AV445" s="100"/>
      <c r="BM445" s="100"/>
      <c r="CC445" s="100"/>
      <c r="CS445" s="100"/>
    </row>
    <row r="446" spans="16:97" ht="14.25" customHeight="1">
      <c r="P446" s="100"/>
      <c r="AF446" s="100"/>
      <c r="AV446" s="100"/>
      <c r="BM446" s="100"/>
      <c r="CC446" s="100"/>
      <c r="CS446" s="100"/>
    </row>
    <row r="447" spans="16:97" ht="14.25" customHeight="1">
      <c r="P447" s="100"/>
      <c r="AF447" s="100"/>
      <c r="AV447" s="100"/>
      <c r="BM447" s="100"/>
      <c r="CC447" s="100"/>
      <c r="CS447" s="100"/>
    </row>
    <row r="448" spans="16:97" ht="14.25" customHeight="1">
      <c r="P448" s="100"/>
      <c r="AF448" s="100"/>
      <c r="AV448" s="100"/>
      <c r="BM448" s="100"/>
      <c r="CC448" s="100"/>
      <c r="CS448" s="100"/>
    </row>
    <row r="449" spans="16:97" ht="14.25" customHeight="1">
      <c r="P449" s="100"/>
      <c r="AF449" s="100"/>
      <c r="AV449" s="100"/>
      <c r="BM449" s="100"/>
      <c r="CC449" s="100"/>
      <c r="CS449" s="100"/>
    </row>
    <row r="450" spans="16:97" ht="14.25" customHeight="1">
      <c r="P450" s="100"/>
      <c r="AF450" s="100"/>
      <c r="AV450" s="100"/>
      <c r="BM450" s="100"/>
      <c r="CC450" s="100"/>
      <c r="CS450" s="100"/>
    </row>
    <row r="451" spans="16:97" ht="14.25" customHeight="1">
      <c r="P451" s="100"/>
      <c r="AF451" s="100"/>
      <c r="AV451" s="100"/>
      <c r="BM451" s="100"/>
      <c r="CC451" s="100"/>
      <c r="CS451" s="100"/>
    </row>
    <row r="452" spans="16:97" ht="14.25" customHeight="1">
      <c r="P452" s="100"/>
      <c r="AF452" s="100"/>
      <c r="AV452" s="100"/>
      <c r="BM452" s="100"/>
      <c r="CC452" s="100"/>
      <c r="CS452" s="100"/>
    </row>
    <row r="453" spans="16:97" ht="14.25" customHeight="1">
      <c r="P453" s="100"/>
      <c r="AF453" s="100"/>
      <c r="AV453" s="100"/>
      <c r="BM453" s="100"/>
      <c r="CC453" s="100"/>
      <c r="CS453" s="100"/>
    </row>
    <row r="454" spans="16:97" ht="14.25" customHeight="1">
      <c r="P454" s="100"/>
      <c r="AF454" s="100"/>
      <c r="AV454" s="100"/>
      <c r="BM454" s="100"/>
      <c r="CC454" s="100"/>
      <c r="CS454" s="100"/>
    </row>
    <row r="455" spans="16:97" ht="14.25" customHeight="1">
      <c r="P455" s="100"/>
      <c r="AF455" s="100"/>
      <c r="AV455" s="100"/>
      <c r="BM455" s="100"/>
      <c r="CC455" s="100"/>
      <c r="CS455" s="100"/>
    </row>
    <row r="456" spans="16:97" ht="14.25" customHeight="1">
      <c r="P456" s="100"/>
      <c r="AF456" s="100"/>
      <c r="AV456" s="100"/>
      <c r="BM456" s="100"/>
      <c r="CC456" s="100"/>
      <c r="CS456" s="100"/>
    </row>
    <row r="457" spans="16:97" ht="14.25" customHeight="1">
      <c r="P457" s="100"/>
      <c r="AF457" s="100"/>
      <c r="AV457" s="100"/>
      <c r="BM457" s="100"/>
      <c r="CC457" s="100"/>
      <c r="CS457" s="100"/>
    </row>
    <row r="458" spans="16:97" ht="14.25" customHeight="1">
      <c r="P458" s="100"/>
      <c r="AF458" s="100"/>
      <c r="AV458" s="100"/>
      <c r="BM458" s="100"/>
      <c r="CC458" s="100"/>
      <c r="CS458" s="100"/>
    </row>
    <row r="459" spans="16:97" ht="14.25" customHeight="1">
      <c r="P459" s="100"/>
      <c r="AF459" s="100"/>
      <c r="AV459" s="100"/>
      <c r="BM459" s="100"/>
      <c r="CC459" s="100"/>
      <c r="CS459" s="100"/>
    </row>
    <row r="460" spans="16:97" ht="14.25" customHeight="1">
      <c r="P460" s="100"/>
      <c r="AF460" s="100"/>
      <c r="AV460" s="100"/>
      <c r="BM460" s="100"/>
      <c r="CC460" s="100"/>
      <c r="CS460" s="100"/>
    </row>
    <row r="461" spans="16:97" ht="14.25" customHeight="1">
      <c r="P461" s="100"/>
      <c r="AF461" s="100"/>
      <c r="AV461" s="100"/>
      <c r="BM461" s="100"/>
      <c r="CC461" s="100"/>
      <c r="CS461" s="100"/>
    </row>
    <row r="462" spans="16:97" ht="14.25" customHeight="1">
      <c r="P462" s="100"/>
      <c r="AF462" s="100"/>
      <c r="AV462" s="100"/>
      <c r="BM462" s="100"/>
      <c r="CC462" s="100"/>
      <c r="CS462" s="100"/>
    </row>
    <row r="463" spans="16:97" ht="14.25" customHeight="1">
      <c r="P463" s="100"/>
      <c r="AF463" s="100"/>
      <c r="AV463" s="100"/>
      <c r="BM463" s="100"/>
      <c r="CC463" s="100"/>
      <c r="CS463" s="100"/>
    </row>
    <row r="464" spans="16:97" ht="14.25" customHeight="1">
      <c r="P464" s="100"/>
      <c r="AF464" s="100"/>
      <c r="AV464" s="100"/>
      <c r="BM464" s="100"/>
      <c r="CC464" s="100"/>
      <c r="CS464" s="100"/>
    </row>
    <row r="465" spans="16:97" ht="14.25" customHeight="1">
      <c r="P465" s="100"/>
      <c r="AF465" s="100"/>
      <c r="AV465" s="100"/>
      <c r="BM465" s="100"/>
      <c r="CC465" s="100"/>
      <c r="CS465" s="100"/>
    </row>
    <row r="466" spans="16:97" ht="14.25" customHeight="1">
      <c r="P466" s="100"/>
      <c r="AF466" s="100"/>
      <c r="AV466" s="100"/>
      <c r="BM466" s="100"/>
      <c r="CC466" s="100"/>
      <c r="CS466" s="100"/>
    </row>
    <row r="467" spans="16:97" ht="14.25" customHeight="1">
      <c r="P467" s="100"/>
      <c r="AF467" s="100"/>
      <c r="AV467" s="100"/>
      <c r="BM467" s="100"/>
      <c r="CC467" s="100"/>
      <c r="CS467" s="100"/>
    </row>
    <row r="468" spans="16:97" ht="14.25" customHeight="1">
      <c r="P468" s="100"/>
      <c r="AF468" s="100"/>
      <c r="AV468" s="100"/>
      <c r="BM468" s="100"/>
      <c r="CC468" s="100"/>
      <c r="CS468" s="100"/>
    </row>
    <row r="469" spans="16:97" ht="14.25" customHeight="1">
      <c r="P469" s="100"/>
      <c r="AF469" s="100"/>
      <c r="AV469" s="100"/>
      <c r="BM469" s="100"/>
      <c r="CC469" s="100"/>
      <c r="CS469" s="100"/>
    </row>
    <row r="470" spans="16:97" ht="14.25" customHeight="1">
      <c r="P470" s="100"/>
      <c r="AF470" s="100"/>
      <c r="AV470" s="100"/>
      <c r="BM470" s="100"/>
      <c r="CC470" s="100"/>
      <c r="CS470" s="100"/>
    </row>
    <row r="471" spans="16:97" ht="14.25" customHeight="1">
      <c r="P471" s="100"/>
      <c r="AF471" s="100"/>
      <c r="AV471" s="100"/>
      <c r="BM471" s="100"/>
      <c r="CC471" s="100"/>
      <c r="CS471" s="100"/>
    </row>
    <row r="472" spans="16:97" ht="14.25" customHeight="1">
      <c r="P472" s="100"/>
      <c r="AF472" s="100"/>
      <c r="AV472" s="100"/>
      <c r="BM472" s="100"/>
      <c r="CC472" s="100"/>
      <c r="CS472" s="100"/>
    </row>
    <row r="473" spans="16:97" ht="14.25" customHeight="1">
      <c r="P473" s="100"/>
      <c r="AF473" s="100"/>
      <c r="AV473" s="100"/>
      <c r="BM473" s="100"/>
      <c r="CC473" s="100"/>
      <c r="CS473" s="100"/>
    </row>
    <row r="474" spans="16:97" ht="14.25" customHeight="1">
      <c r="P474" s="100"/>
      <c r="AF474" s="100"/>
      <c r="AV474" s="100"/>
      <c r="BM474" s="100"/>
      <c r="CC474" s="100"/>
      <c r="CS474" s="100"/>
    </row>
    <row r="475" spans="16:97" ht="14.25" customHeight="1">
      <c r="P475" s="100"/>
      <c r="AF475" s="100"/>
      <c r="AV475" s="100"/>
      <c r="BM475" s="100"/>
      <c r="CC475" s="100"/>
      <c r="CS475" s="100"/>
    </row>
    <row r="476" spans="16:97" ht="14.25" customHeight="1">
      <c r="P476" s="100"/>
      <c r="AF476" s="100"/>
      <c r="AV476" s="100"/>
      <c r="BM476" s="100"/>
      <c r="CC476" s="100"/>
      <c r="CS476" s="100"/>
    </row>
    <row r="477" spans="16:97" ht="14.25" customHeight="1">
      <c r="P477" s="100"/>
      <c r="AF477" s="100"/>
      <c r="AV477" s="100"/>
      <c r="BM477" s="100"/>
      <c r="CC477" s="100"/>
      <c r="CS477" s="100"/>
    </row>
    <row r="478" spans="16:97" ht="14.25" customHeight="1">
      <c r="P478" s="100"/>
      <c r="AF478" s="100"/>
      <c r="AV478" s="100"/>
      <c r="BM478" s="100"/>
      <c r="CC478" s="100"/>
      <c r="CS478" s="100"/>
    </row>
    <row r="479" spans="16:97" ht="14.25" customHeight="1">
      <c r="P479" s="100"/>
      <c r="AF479" s="100"/>
      <c r="AV479" s="100"/>
      <c r="BM479" s="100"/>
      <c r="CC479" s="100"/>
      <c r="CS479" s="100"/>
    </row>
    <row r="480" spans="16:97" ht="14.25" customHeight="1">
      <c r="P480" s="100"/>
      <c r="AF480" s="100"/>
      <c r="AV480" s="100"/>
      <c r="BM480" s="100"/>
      <c r="CC480" s="100"/>
      <c r="CS480" s="100"/>
    </row>
    <row r="481" spans="16:97" ht="14.25" customHeight="1">
      <c r="P481" s="100"/>
      <c r="AF481" s="100"/>
      <c r="AV481" s="100"/>
      <c r="BM481" s="100"/>
      <c r="CC481" s="100"/>
      <c r="CS481" s="100"/>
    </row>
    <row r="482" spans="16:97" ht="14.25" customHeight="1">
      <c r="P482" s="100"/>
      <c r="AF482" s="100"/>
      <c r="AV482" s="100"/>
      <c r="BM482" s="100"/>
      <c r="CC482" s="100"/>
      <c r="CS482" s="100"/>
    </row>
    <row r="483" spans="16:97" ht="14.25" customHeight="1">
      <c r="P483" s="100"/>
      <c r="AF483" s="100"/>
      <c r="AV483" s="100"/>
      <c r="BM483" s="100"/>
      <c r="CC483" s="100"/>
      <c r="CS483" s="100"/>
    </row>
    <row r="484" spans="16:97" ht="14.25" customHeight="1">
      <c r="P484" s="100"/>
      <c r="AF484" s="100"/>
      <c r="AV484" s="100"/>
      <c r="BM484" s="100"/>
      <c r="CC484" s="100"/>
      <c r="CS484" s="100"/>
    </row>
    <row r="485" spans="16:97" ht="14.25" customHeight="1">
      <c r="P485" s="100"/>
      <c r="AF485" s="100"/>
      <c r="AV485" s="100"/>
      <c r="BM485" s="100"/>
      <c r="CC485" s="100"/>
      <c r="CS485" s="100"/>
    </row>
    <row r="486" spans="16:97" ht="14.25" customHeight="1">
      <c r="P486" s="100"/>
      <c r="AF486" s="100"/>
      <c r="AV486" s="100"/>
      <c r="BM486" s="100"/>
      <c r="CC486" s="100"/>
      <c r="CS486" s="100"/>
    </row>
    <row r="487" spans="16:97" ht="14.25" customHeight="1">
      <c r="P487" s="100"/>
      <c r="AF487" s="100"/>
      <c r="AV487" s="100"/>
      <c r="BM487" s="100"/>
      <c r="CC487" s="100"/>
      <c r="CS487" s="100"/>
    </row>
    <row r="488" spans="16:97" ht="14.25" customHeight="1">
      <c r="P488" s="100"/>
      <c r="AF488" s="100"/>
      <c r="AV488" s="100"/>
      <c r="BM488" s="100"/>
      <c r="CC488" s="100"/>
      <c r="CS488" s="100"/>
    </row>
    <row r="489" spans="16:97" ht="14.25" customHeight="1">
      <c r="P489" s="100"/>
      <c r="AF489" s="100"/>
      <c r="AV489" s="100"/>
      <c r="BM489" s="100"/>
      <c r="CC489" s="100"/>
      <c r="CS489" s="100"/>
    </row>
    <row r="490" spans="16:97" ht="14.25" customHeight="1">
      <c r="P490" s="100"/>
      <c r="AF490" s="100"/>
      <c r="AV490" s="100"/>
      <c r="BM490" s="100"/>
      <c r="CC490" s="100"/>
      <c r="CS490" s="100"/>
    </row>
    <row r="491" spans="16:97" ht="14.25" customHeight="1">
      <c r="P491" s="100"/>
      <c r="AF491" s="100"/>
      <c r="AV491" s="100"/>
      <c r="BM491" s="100"/>
      <c r="CC491" s="100"/>
      <c r="CS491" s="100"/>
    </row>
    <row r="492" spans="16:97" ht="14.25" customHeight="1">
      <c r="P492" s="100"/>
      <c r="AF492" s="100"/>
      <c r="AV492" s="100"/>
      <c r="BM492" s="100"/>
      <c r="CC492" s="100"/>
      <c r="CS492" s="100"/>
    </row>
    <row r="493" spans="16:97" ht="14.25" customHeight="1">
      <c r="P493" s="100"/>
      <c r="AF493" s="100"/>
      <c r="AV493" s="100"/>
      <c r="BM493" s="100"/>
      <c r="CC493" s="100"/>
      <c r="CS493" s="100"/>
    </row>
    <row r="494" spans="16:97" ht="14.25" customHeight="1">
      <c r="P494" s="100"/>
      <c r="AF494" s="100"/>
      <c r="AV494" s="100"/>
      <c r="BM494" s="100"/>
      <c r="CC494" s="100"/>
      <c r="CS494" s="100"/>
    </row>
    <row r="495" spans="16:97" ht="14.25" customHeight="1">
      <c r="P495" s="100"/>
      <c r="AF495" s="100"/>
      <c r="AV495" s="100"/>
      <c r="BM495" s="100"/>
      <c r="CC495" s="100"/>
      <c r="CS495" s="100"/>
    </row>
    <row r="496" spans="16:97" ht="14.25" customHeight="1">
      <c r="P496" s="100"/>
      <c r="AF496" s="100"/>
      <c r="AV496" s="100"/>
      <c r="BM496" s="100"/>
      <c r="CC496" s="100"/>
      <c r="CS496" s="100"/>
    </row>
    <row r="497" spans="16:97" ht="14.25" customHeight="1">
      <c r="P497" s="100"/>
      <c r="AF497" s="100"/>
      <c r="AV497" s="100"/>
      <c r="BM497" s="100"/>
      <c r="CC497" s="100"/>
      <c r="CS497" s="100"/>
    </row>
    <row r="498" spans="16:97" ht="14.25" customHeight="1">
      <c r="P498" s="100"/>
      <c r="AF498" s="100"/>
      <c r="AV498" s="100"/>
      <c r="BM498" s="100"/>
      <c r="CC498" s="100"/>
      <c r="CS498" s="100"/>
    </row>
    <row r="499" spans="16:97" ht="14.25" customHeight="1">
      <c r="P499" s="100"/>
      <c r="AF499" s="100"/>
      <c r="AV499" s="100"/>
      <c r="BM499" s="100"/>
      <c r="CC499" s="100"/>
      <c r="CS499" s="100"/>
    </row>
    <row r="500" spans="16:97" ht="14.25" customHeight="1">
      <c r="P500" s="100"/>
      <c r="AF500" s="100"/>
      <c r="AV500" s="100"/>
      <c r="BM500" s="100"/>
      <c r="CC500" s="100"/>
      <c r="CS500" s="100"/>
    </row>
    <row r="501" spans="16:97" ht="14.25" customHeight="1">
      <c r="P501" s="100"/>
      <c r="AF501" s="100"/>
      <c r="AV501" s="100"/>
      <c r="BM501" s="100"/>
      <c r="CC501" s="100"/>
      <c r="CS501" s="100"/>
    </row>
    <row r="502" spans="16:97" ht="14.25" customHeight="1">
      <c r="P502" s="100"/>
      <c r="AF502" s="100"/>
      <c r="AV502" s="100"/>
      <c r="BM502" s="100"/>
      <c r="CC502" s="100"/>
      <c r="CS502" s="100"/>
    </row>
    <row r="503" spans="16:97" ht="14.25" customHeight="1">
      <c r="P503" s="100"/>
      <c r="AF503" s="100"/>
      <c r="AV503" s="100"/>
      <c r="BM503" s="100"/>
      <c r="CC503" s="100"/>
      <c r="CS503" s="100"/>
    </row>
    <row r="504" spans="16:97" ht="14.25" customHeight="1">
      <c r="P504" s="100"/>
      <c r="AF504" s="100"/>
      <c r="AV504" s="100"/>
      <c r="BM504" s="100"/>
      <c r="CC504" s="100"/>
      <c r="CS504" s="100"/>
    </row>
    <row r="505" spans="16:97" ht="14.25" customHeight="1">
      <c r="P505" s="100"/>
      <c r="AF505" s="100"/>
      <c r="AV505" s="100"/>
      <c r="BM505" s="100"/>
      <c r="CC505" s="100"/>
      <c r="CS505" s="100"/>
    </row>
    <row r="506" spans="16:97" ht="14.25" customHeight="1">
      <c r="P506" s="100"/>
      <c r="AF506" s="100"/>
      <c r="AV506" s="100"/>
      <c r="BM506" s="100"/>
      <c r="CC506" s="100"/>
      <c r="CS506" s="100"/>
    </row>
    <row r="507" spans="16:97" ht="14.25" customHeight="1">
      <c r="P507" s="100"/>
      <c r="AF507" s="100"/>
      <c r="AV507" s="100"/>
      <c r="BM507" s="100"/>
      <c r="CC507" s="100"/>
      <c r="CS507" s="100"/>
    </row>
    <row r="508" spans="16:97" ht="14.25" customHeight="1">
      <c r="P508" s="100"/>
      <c r="AF508" s="100"/>
      <c r="AV508" s="100"/>
      <c r="BM508" s="100"/>
      <c r="CC508" s="100"/>
      <c r="CS508" s="100"/>
    </row>
    <row r="509" spans="16:97" ht="14.25" customHeight="1">
      <c r="P509" s="100"/>
      <c r="AF509" s="100"/>
      <c r="AV509" s="100"/>
      <c r="BM509" s="100"/>
      <c r="CC509" s="100"/>
      <c r="CS509" s="100"/>
    </row>
    <row r="510" spans="16:97" ht="14.25" customHeight="1">
      <c r="P510" s="100"/>
      <c r="AF510" s="100"/>
      <c r="AV510" s="100"/>
      <c r="BM510" s="100"/>
      <c r="CC510" s="100"/>
      <c r="CS510" s="100"/>
    </row>
    <row r="511" spans="16:97" ht="14.25" customHeight="1">
      <c r="P511" s="100"/>
      <c r="AF511" s="100"/>
      <c r="AV511" s="100"/>
      <c r="BM511" s="100"/>
      <c r="CC511" s="100"/>
      <c r="CS511" s="100"/>
    </row>
    <row r="512" spans="16:97" ht="14.25" customHeight="1">
      <c r="P512" s="100"/>
      <c r="AF512" s="100"/>
      <c r="AV512" s="100"/>
      <c r="BM512" s="100"/>
      <c r="CC512" s="100"/>
      <c r="CS512" s="100"/>
    </row>
    <row r="513" spans="16:97" ht="14.25" customHeight="1">
      <c r="P513" s="100"/>
      <c r="AF513" s="100"/>
      <c r="AV513" s="100"/>
      <c r="BM513" s="100"/>
      <c r="CC513" s="100"/>
      <c r="CS513" s="100"/>
    </row>
    <row r="514" spans="16:97" ht="14.25" customHeight="1">
      <c r="P514" s="100"/>
      <c r="AF514" s="100"/>
      <c r="AV514" s="100"/>
      <c r="BM514" s="100"/>
      <c r="CC514" s="100"/>
      <c r="CS514" s="100"/>
    </row>
    <row r="515" spans="16:97" ht="14.25" customHeight="1">
      <c r="P515" s="100"/>
      <c r="AF515" s="100"/>
      <c r="AV515" s="100"/>
      <c r="BM515" s="100"/>
      <c r="CC515" s="100"/>
      <c r="CS515" s="100"/>
    </row>
    <row r="516" spans="16:97" ht="14.25" customHeight="1">
      <c r="P516" s="100"/>
      <c r="AF516" s="100"/>
      <c r="AV516" s="100"/>
      <c r="BM516" s="100"/>
      <c r="CC516" s="100"/>
      <c r="CS516" s="100"/>
    </row>
    <row r="517" spans="16:97" ht="14.25" customHeight="1">
      <c r="P517" s="100"/>
      <c r="AF517" s="100"/>
      <c r="AV517" s="100"/>
      <c r="BM517" s="100"/>
      <c r="CC517" s="100"/>
      <c r="CS517" s="100"/>
    </row>
    <row r="518" spans="16:97" ht="14.25" customHeight="1">
      <c r="P518" s="100"/>
      <c r="AF518" s="100"/>
      <c r="AV518" s="100"/>
      <c r="BM518" s="100"/>
      <c r="CC518" s="100"/>
      <c r="CS518" s="100"/>
    </row>
    <row r="519" spans="16:97" ht="14.25" customHeight="1">
      <c r="P519" s="100"/>
      <c r="AF519" s="100"/>
      <c r="AV519" s="100"/>
      <c r="BM519" s="100"/>
      <c r="CC519" s="100"/>
      <c r="CS519" s="100"/>
    </row>
    <row r="520" spans="16:97" ht="14.25" customHeight="1">
      <c r="P520" s="100"/>
      <c r="AF520" s="100"/>
      <c r="AV520" s="100"/>
      <c r="BM520" s="100"/>
      <c r="CC520" s="100"/>
      <c r="CS520" s="100"/>
    </row>
    <row r="521" spans="16:97" ht="14.25" customHeight="1">
      <c r="P521" s="100"/>
      <c r="AF521" s="100"/>
      <c r="AV521" s="100"/>
      <c r="BM521" s="100"/>
      <c r="CC521" s="100"/>
      <c r="CS521" s="100"/>
    </row>
    <row r="522" spans="16:97" ht="14.25" customHeight="1">
      <c r="P522" s="100"/>
      <c r="AF522" s="100"/>
      <c r="AV522" s="100"/>
      <c r="BM522" s="100"/>
      <c r="CC522" s="100"/>
      <c r="CS522" s="100"/>
    </row>
    <row r="523" spans="16:97" ht="14.25" customHeight="1">
      <c r="P523" s="100"/>
      <c r="AF523" s="100"/>
      <c r="AV523" s="100"/>
      <c r="BM523" s="100"/>
      <c r="CC523" s="100"/>
      <c r="CS523" s="100"/>
    </row>
    <row r="524" spans="16:97" ht="14.25" customHeight="1">
      <c r="P524" s="100"/>
      <c r="AF524" s="100"/>
      <c r="AV524" s="100"/>
      <c r="BM524" s="100"/>
      <c r="CC524" s="100"/>
      <c r="CS524" s="100"/>
    </row>
    <row r="525" spans="16:97" ht="14.25" customHeight="1">
      <c r="P525" s="100"/>
      <c r="AF525" s="100"/>
      <c r="AV525" s="100"/>
      <c r="BM525" s="100"/>
      <c r="CC525" s="100"/>
      <c r="CS525" s="100"/>
    </row>
    <row r="526" spans="16:97" ht="14.25" customHeight="1">
      <c r="P526" s="100"/>
      <c r="AF526" s="100"/>
      <c r="AV526" s="100"/>
      <c r="BM526" s="100"/>
      <c r="CC526" s="100"/>
      <c r="CS526" s="100"/>
    </row>
    <row r="527" spans="16:97" ht="14.25" customHeight="1">
      <c r="P527" s="100"/>
      <c r="AF527" s="100"/>
      <c r="AV527" s="100"/>
      <c r="BM527" s="100"/>
      <c r="CC527" s="100"/>
      <c r="CS527" s="100"/>
    </row>
    <row r="528" spans="16:97" ht="14.25" customHeight="1">
      <c r="P528" s="100"/>
      <c r="AF528" s="100"/>
      <c r="AV528" s="100"/>
      <c r="BM528" s="100"/>
      <c r="CC528" s="100"/>
      <c r="CS528" s="100"/>
    </row>
    <row r="529" spans="16:97" ht="14.25" customHeight="1">
      <c r="P529" s="100"/>
      <c r="AF529" s="100"/>
      <c r="AV529" s="100"/>
      <c r="BM529" s="100"/>
      <c r="CC529" s="100"/>
      <c r="CS529" s="100"/>
    </row>
    <row r="530" spans="16:97" ht="14.25" customHeight="1">
      <c r="P530" s="100"/>
      <c r="AF530" s="100"/>
      <c r="AV530" s="100"/>
      <c r="BM530" s="100"/>
      <c r="CC530" s="100"/>
      <c r="CS530" s="100"/>
    </row>
    <row r="531" spans="16:97" ht="14.25" customHeight="1">
      <c r="P531" s="100"/>
      <c r="AF531" s="100"/>
      <c r="AV531" s="100"/>
      <c r="BM531" s="100"/>
      <c r="CC531" s="100"/>
      <c r="CS531" s="100"/>
    </row>
    <row r="532" spans="16:97" ht="14.25" customHeight="1">
      <c r="P532" s="100"/>
      <c r="AF532" s="100"/>
      <c r="AV532" s="100"/>
      <c r="BM532" s="100"/>
      <c r="CC532" s="100"/>
      <c r="CS532" s="100"/>
    </row>
    <row r="533" spans="16:97" ht="14.25" customHeight="1">
      <c r="P533" s="100"/>
      <c r="AF533" s="100"/>
      <c r="AV533" s="100"/>
      <c r="BM533" s="100"/>
      <c r="CC533" s="100"/>
      <c r="CS533" s="100"/>
    </row>
    <row r="534" spans="16:97" ht="14.25" customHeight="1">
      <c r="P534" s="100"/>
      <c r="AF534" s="100"/>
      <c r="AV534" s="100"/>
      <c r="BM534" s="100"/>
      <c r="CC534" s="100"/>
      <c r="CS534" s="100"/>
    </row>
    <row r="535" spans="16:97" ht="14.25" customHeight="1">
      <c r="P535" s="100"/>
      <c r="AF535" s="100"/>
      <c r="AV535" s="100"/>
      <c r="BM535" s="100"/>
      <c r="CC535" s="100"/>
      <c r="CS535" s="100"/>
    </row>
    <row r="536" spans="16:97" ht="14.25" customHeight="1">
      <c r="P536" s="100"/>
      <c r="AF536" s="100"/>
      <c r="AV536" s="100"/>
      <c r="BM536" s="100"/>
      <c r="CC536" s="100"/>
      <c r="CS536" s="100"/>
    </row>
    <row r="537" spans="16:97" ht="14.25" customHeight="1">
      <c r="P537" s="100"/>
      <c r="AF537" s="100"/>
      <c r="AV537" s="100"/>
      <c r="BM537" s="100"/>
      <c r="CC537" s="100"/>
      <c r="CS537" s="100"/>
    </row>
    <row r="538" spans="16:97" ht="14.25" customHeight="1">
      <c r="P538" s="100"/>
      <c r="AF538" s="100"/>
      <c r="AV538" s="100"/>
      <c r="BM538" s="100"/>
      <c r="CC538" s="100"/>
      <c r="CS538" s="100"/>
    </row>
    <row r="539" spans="16:97" ht="14.25" customHeight="1">
      <c r="P539" s="100"/>
      <c r="AF539" s="100"/>
      <c r="AV539" s="100"/>
      <c r="BM539" s="100"/>
      <c r="CC539" s="100"/>
      <c r="CS539" s="100"/>
    </row>
    <row r="540" spans="16:97" ht="14.25" customHeight="1">
      <c r="P540" s="100"/>
      <c r="AF540" s="100"/>
      <c r="AV540" s="100"/>
      <c r="BM540" s="100"/>
      <c r="CC540" s="100"/>
      <c r="CS540" s="100"/>
    </row>
    <row r="541" spans="16:97" ht="14.25" customHeight="1">
      <c r="P541" s="100"/>
      <c r="AF541" s="100"/>
      <c r="AV541" s="100"/>
      <c r="BM541" s="100"/>
      <c r="CC541" s="100"/>
      <c r="CS541" s="100"/>
    </row>
    <row r="542" spans="16:97" ht="14.25" customHeight="1">
      <c r="P542" s="100"/>
      <c r="AF542" s="100"/>
      <c r="AV542" s="100"/>
      <c r="BM542" s="100"/>
      <c r="CC542" s="100"/>
      <c r="CS542" s="100"/>
    </row>
    <row r="543" spans="16:97" ht="14.25" customHeight="1">
      <c r="P543" s="100"/>
      <c r="AF543" s="100"/>
      <c r="AV543" s="100"/>
      <c r="BM543" s="100"/>
      <c r="CC543" s="100"/>
      <c r="CS543" s="100"/>
    </row>
    <row r="544" spans="16:97" ht="14.25" customHeight="1">
      <c r="P544" s="100"/>
      <c r="AF544" s="100"/>
      <c r="AV544" s="100"/>
      <c r="BM544" s="100"/>
      <c r="CC544" s="100"/>
      <c r="CS544" s="100"/>
    </row>
    <row r="545" spans="16:97" ht="14.25" customHeight="1">
      <c r="P545" s="100"/>
      <c r="AF545" s="100"/>
      <c r="AV545" s="100"/>
      <c r="BM545" s="100"/>
      <c r="CC545" s="100"/>
      <c r="CS545" s="100"/>
    </row>
    <row r="546" spans="16:97" ht="14.25" customHeight="1">
      <c r="P546" s="100"/>
      <c r="AF546" s="100"/>
      <c r="AV546" s="100"/>
      <c r="BM546" s="100"/>
      <c r="CC546" s="100"/>
      <c r="CS546" s="100"/>
    </row>
    <row r="547" spans="16:97" ht="14.25" customHeight="1">
      <c r="P547" s="100"/>
      <c r="AF547" s="100"/>
      <c r="AV547" s="100"/>
      <c r="BM547" s="100"/>
      <c r="CC547" s="100"/>
      <c r="CS547" s="100"/>
    </row>
    <row r="548" spans="16:97" ht="14.25" customHeight="1">
      <c r="P548" s="100"/>
      <c r="AF548" s="100"/>
      <c r="AV548" s="100"/>
      <c r="BM548" s="100"/>
      <c r="CC548" s="100"/>
      <c r="CS548" s="100"/>
    </row>
    <row r="549" spans="16:97" ht="14.25" customHeight="1">
      <c r="P549" s="100"/>
      <c r="AF549" s="100"/>
      <c r="AV549" s="100"/>
      <c r="BM549" s="100"/>
      <c r="CC549" s="100"/>
      <c r="CS549" s="100"/>
    </row>
    <row r="550" spans="16:97" ht="14.25" customHeight="1">
      <c r="P550" s="100"/>
      <c r="AF550" s="100"/>
      <c r="AV550" s="100"/>
      <c r="BM550" s="100"/>
      <c r="CC550" s="100"/>
      <c r="CS550" s="100"/>
    </row>
    <row r="551" spans="16:97" ht="14.25" customHeight="1">
      <c r="P551" s="100"/>
      <c r="AF551" s="100"/>
      <c r="AV551" s="100"/>
      <c r="BM551" s="100"/>
      <c r="CC551" s="100"/>
      <c r="CS551" s="100"/>
    </row>
    <row r="552" spans="16:97" ht="14.25" customHeight="1">
      <c r="P552" s="100"/>
      <c r="AF552" s="100"/>
      <c r="AV552" s="100"/>
      <c r="BM552" s="100"/>
      <c r="CC552" s="100"/>
      <c r="CS552" s="100"/>
    </row>
    <row r="553" spans="16:97" ht="14.25" customHeight="1">
      <c r="P553" s="100"/>
      <c r="AF553" s="100"/>
      <c r="AV553" s="100"/>
      <c r="BM553" s="100"/>
      <c r="CC553" s="100"/>
      <c r="CS553" s="100"/>
    </row>
    <row r="554" spans="16:97" ht="14.25" customHeight="1">
      <c r="P554" s="100"/>
      <c r="AF554" s="100"/>
      <c r="AV554" s="100"/>
      <c r="BM554" s="100"/>
      <c r="CC554" s="100"/>
      <c r="CS554" s="100"/>
    </row>
    <row r="555" spans="16:97" ht="14.25" customHeight="1">
      <c r="P555" s="100"/>
      <c r="AF555" s="100"/>
      <c r="AV555" s="100"/>
      <c r="BM555" s="100"/>
      <c r="CC555" s="100"/>
      <c r="CS555" s="100"/>
    </row>
    <row r="556" spans="16:97" ht="14.25" customHeight="1">
      <c r="P556" s="100"/>
      <c r="AF556" s="100"/>
      <c r="AV556" s="100"/>
      <c r="BM556" s="100"/>
      <c r="CC556" s="100"/>
      <c r="CS556" s="100"/>
    </row>
    <row r="557" spans="16:97" ht="14.25" customHeight="1">
      <c r="P557" s="100"/>
      <c r="AF557" s="100"/>
      <c r="AV557" s="100"/>
      <c r="BM557" s="100"/>
      <c r="CC557" s="100"/>
      <c r="CS557" s="100"/>
    </row>
    <row r="558" spans="16:97" ht="14.25" customHeight="1">
      <c r="P558" s="100"/>
      <c r="AF558" s="100"/>
      <c r="AV558" s="100"/>
      <c r="BM558" s="100"/>
      <c r="CC558" s="100"/>
      <c r="CS558" s="100"/>
    </row>
    <row r="559" spans="16:97" ht="14.25" customHeight="1">
      <c r="P559" s="100"/>
      <c r="AF559" s="100"/>
      <c r="AV559" s="100"/>
      <c r="BM559" s="100"/>
      <c r="CC559" s="100"/>
      <c r="CS559" s="100"/>
    </row>
    <row r="560" spans="16:97" ht="14.25" customHeight="1">
      <c r="P560" s="100"/>
      <c r="AF560" s="100"/>
      <c r="AV560" s="100"/>
      <c r="BM560" s="100"/>
      <c r="CC560" s="100"/>
      <c r="CS560" s="100"/>
    </row>
    <row r="561" spans="16:97" ht="14.25" customHeight="1">
      <c r="P561" s="100"/>
      <c r="AF561" s="100"/>
      <c r="AV561" s="100"/>
      <c r="BM561" s="100"/>
      <c r="CC561" s="100"/>
      <c r="CS561" s="100"/>
    </row>
    <row r="562" spans="16:97" ht="14.25" customHeight="1">
      <c r="P562" s="100"/>
      <c r="AF562" s="100"/>
      <c r="AV562" s="100"/>
      <c r="BM562" s="100"/>
      <c r="CC562" s="100"/>
      <c r="CS562" s="100"/>
    </row>
    <row r="563" spans="16:97" ht="14.25" customHeight="1">
      <c r="P563" s="100"/>
      <c r="AF563" s="100"/>
      <c r="AV563" s="100"/>
      <c r="BM563" s="100"/>
      <c r="CC563" s="100"/>
      <c r="CS563" s="100"/>
    </row>
    <row r="564" spans="16:97" ht="14.25" customHeight="1">
      <c r="P564" s="100"/>
      <c r="AF564" s="100"/>
      <c r="AV564" s="100"/>
      <c r="BM564" s="100"/>
      <c r="CC564" s="100"/>
      <c r="CS564" s="100"/>
    </row>
    <row r="565" spans="16:97" ht="14.25" customHeight="1">
      <c r="P565" s="100"/>
      <c r="AF565" s="100"/>
      <c r="AV565" s="100"/>
      <c r="BM565" s="100"/>
      <c r="CC565" s="100"/>
      <c r="CS565" s="100"/>
    </row>
    <row r="566" spans="16:97" ht="14.25" customHeight="1">
      <c r="P566" s="100"/>
      <c r="AF566" s="100"/>
      <c r="AV566" s="100"/>
      <c r="BM566" s="100"/>
      <c r="CC566" s="100"/>
      <c r="CS566" s="100"/>
    </row>
    <row r="567" spans="16:97" ht="14.25" customHeight="1">
      <c r="P567" s="100"/>
      <c r="AF567" s="100"/>
      <c r="AV567" s="100"/>
      <c r="BM567" s="100"/>
      <c r="CC567" s="100"/>
      <c r="CS567" s="100"/>
    </row>
    <row r="568" spans="16:97" ht="14.25" customHeight="1">
      <c r="P568" s="100"/>
      <c r="AF568" s="100"/>
      <c r="AV568" s="100"/>
      <c r="BM568" s="100"/>
      <c r="CC568" s="100"/>
      <c r="CS568" s="100"/>
    </row>
    <row r="569" spans="16:97" ht="14.25" customHeight="1">
      <c r="P569" s="100"/>
      <c r="AF569" s="100"/>
      <c r="AV569" s="100"/>
      <c r="BM569" s="100"/>
      <c r="CC569" s="100"/>
      <c r="CS569" s="100"/>
    </row>
    <row r="570" spans="16:97" ht="14.25" customHeight="1">
      <c r="P570" s="100"/>
      <c r="AF570" s="100"/>
      <c r="AV570" s="100"/>
      <c r="BM570" s="100"/>
      <c r="CC570" s="100"/>
      <c r="CS570" s="100"/>
    </row>
    <row r="571" spans="16:97" ht="14.25" customHeight="1">
      <c r="P571" s="100"/>
      <c r="AF571" s="100"/>
      <c r="AV571" s="100"/>
      <c r="BM571" s="100"/>
      <c r="CC571" s="100"/>
      <c r="CS571" s="100"/>
    </row>
    <row r="572" spans="16:97" ht="14.25" customHeight="1">
      <c r="P572" s="100"/>
      <c r="AF572" s="100"/>
      <c r="AV572" s="100"/>
      <c r="BM572" s="100"/>
      <c r="CC572" s="100"/>
      <c r="CS572" s="100"/>
    </row>
    <row r="573" spans="16:97" ht="14.25" customHeight="1">
      <c r="P573" s="100"/>
      <c r="AF573" s="100"/>
      <c r="AV573" s="100"/>
      <c r="BM573" s="100"/>
      <c r="CC573" s="100"/>
      <c r="CS573" s="100"/>
    </row>
    <row r="574" spans="16:97" ht="14.25" customHeight="1">
      <c r="P574" s="100"/>
      <c r="AF574" s="100"/>
      <c r="AV574" s="100"/>
      <c r="BM574" s="100"/>
      <c r="CC574" s="100"/>
      <c r="CS574" s="100"/>
    </row>
    <row r="575" spans="16:97" ht="14.25" customHeight="1">
      <c r="P575" s="100"/>
      <c r="AF575" s="100"/>
      <c r="AV575" s="100"/>
      <c r="BM575" s="100"/>
      <c r="CC575" s="100"/>
      <c r="CS575" s="100"/>
    </row>
    <row r="576" spans="16:97" ht="14.25" customHeight="1">
      <c r="P576" s="100"/>
      <c r="AF576" s="100"/>
      <c r="AV576" s="100"/>
      <c r="BM576" s="100"/>
      <c r="CC576" s="100"/>
      <c r="CS576" s="100"/>
    </row>
    <row r="577" spans="16:97" ht="14.25" customHeight="1">
      <c r="P577" s="100"/>
      <c r="AF577" s="100"/>
      <c r="AV577" s="100"/>
      <c r="BM577" s="100"/>
      <c r="CC577" s="100"/>
      <c r="CS577" s="100"/>
    </row>
    <row r="578" spans="16:97" ht="14.25" customHeight="1">
      <c r="P578" s="100"/>
      <c r="AF578" s="100"/>
      <c r="AV578" s="100"/>
      <c r="BM578" s="100"/>
      <c r="CC578" s="100"/>
      <c r="CS578" s="100"/>
    </row>
    <row r="579" spans="16:97" ht="14.25" customHeight="1">
      <c r="P579" s="100"/>
      <c r="AF579" s="100"/>
      <c r="AV579" s="100"/>
      <c r="BM579" s="100"/>
      <c r="CC579" s="100"/>
      <c r="CS579" s="100"/>
    </row>
    <row r="580" spans="16:97" ht="14.25" customHeight="1">
      <c r="P580" s="100"/>
      <c r="AF580" s="100"/>
      <c r="AV580" s="100"/>
      <c r="BM580" s="100"/>
      <c r="CC580" s="100"/>
      <c r="CS580" s="100"/>
    </row>
    <row r="581" spans="16:97" ht="14.25" customHeight="1">
      <c r="P581" s="100"/>
      <c r="AF581" s="100"/>
      <c r="AV581" s="100"/>
      <c r="BM581" s="100"/>
      <c r="CC581" s="100"/>
      <c r="CS581" s="100"/>
    </row>
    <row r="582" spans="16:97" ht="14.25" customHeight="1">
      <c r="P582" s="100"/>
      <c r="AF582" s="100"/>
      <c r="AV582" s="100"/>
      <c r="BM582" s="100"/>
      <c r="CC582" s="100"/>
      <c r="CS582" s="100"/>
    </row>
    <row r="583" spans="16:97" ht="14.25" customHeight="1">
      <c r="P583" s="100"/>
      <c r="AF583" s="100"/>
      <c r="AV583" s="100"/>
      <c r="BM583" s="100"/>
      <c r="CC583" s="100"/>
      <c r="CS583" s="100"/>
    </row>
    <row r="584" spans="16:97" ht="14.25" customHeight="1">
      <c r="P584" s="100"/>
      <c r="AF584" s="100"/>
      <c r="AV584" s="100"/>
      <c r="BM584" s="100"/>
      <c r="CC584" s="100"/>
      <c r="CS584" s="100"/>
    </row>
    <row r="585" spans="16:97" ht="14.25" customHeight="1">
      <c r="P585" s="100"/>
      <c r="AF585" s="100"/>
      <c r="AV585" s="100"/>
      <c r="BM585" s="100"/>
      <c r="CC585" s="100"/>
      <c r="CS585" s="100"/>
    </row>
    <row r="586" spans="16:97" ht="14.25" customHeight="1">
      <c r="P586" s="100"/>
      <c r="AF586" s="100"/>
      <c r="AV586" s="100"/>
      <c r="BM586" s="100"/>
      <c r="CC586" s="100"/>
      <c r="CS586" s="100"/>
    </row>
    <row r="587" spans="16:97" ht="14.25" customHeight="1">
      <c r="P587" s="100"/>
      <c r="AF587" s="100"/>
      <c r="AV587" s="100"/>
      <c r="BM587" s="100"/>
      <c r="CC587" s="100"/>
      <c r="CS587" s="100"/>
    </row>
    <row r="588" spans="16:97" ht="14.25" customHeight="1">
      <c r="P588" s="100"/>
      <c r="AF588" s="100"/>
      <c r="AV588" s="100"/>
      <c r="BM588" s="100"/>
      <c r="CC588" s="100"/>
      <c r="CS588" s="100"/>
    </row>
    <row r="589" spans="16:97" ht="14.25" customHeight="1">
      <c r="P589" s="100"/>
      <c r="AF589" s="100"/>
      <c r="AV589" s="100"/>
      <c r="BM589" s="100"/>
      <c r="CC589" s="100"/>
      <c r="CS589" s="100"/>
    </row>
    <row r="590" spans="16:97" ht="14.25" customHeight="1">
      <c r="P590" s="100"/>
      <c r="AF590" s="100"/>
      <c r="AV590" s="100"/>
      <c r="BM590" s="100"/>
      <c r="CC590" s="100"/>
      <c r="CS590" s="100"/>
    </row>
    <row r="591" spans="16:97" ht="14.25" customHeight="1">
      <c r="P591" s="100"/>
      <c r="AF591" s="100"/>
      <c r="AV591" s="100"/>
      <c r="BM591" s="100"/>
      <c r="CC591" s="100"/>
      <c r="CS591" s="100"/>
    </row>
    <row r="592" spans="16:97" ht="14.25" customHeight="1">
      <c r="P592" s="100"/>
      <c r="AF592" s="100"/>
      <c r="AV592" s="100"/>
      <c r="BM592" s="100"/>
      <c r="CC592" s="100"/>
      <c r="CS592" s="100"/>
    </row>
    <row r="593" spans="16:97" ht="14.25" customHeight="1">
      <c r="P593" s="100"/>
      <c r="AF593" s="100"/>
      <c r="AV593" s="100"/>
      <c r="BM593" s="100"/>
      <c r="CC593" s="100"/>
      <c r="CS593" s="100"/>
    </row>
    <row r="594" spans="16:97" ht="14.25" customHeight="1">
      <c r="P594" s="100"/>
      <c r="AF594" s="100"/>
      <c r="AV594" s="100"/>
      <c r="BM594" s="100"/>
      <c r="CC594" s="100"/>
      <c r="CS594" s="100"/>
    </row>
    <row r="595" spans="16:97" ht="14.25" customHeight="1">
      <c r="P595" s="100"/>
      <c r="AF595" s="100"/>
      <c r="AV595" s="100"/>
      <c r="BM595" s="100"/>
      <c r="CC595" s="100"/>
      <c r="CS595" s="100"/>
    </row>
    <row r="596" spans="16:97" ht="14.25" customHeight="1">
      <c r="P596" s="100"/>
      <c r="AF596" s="100"/>
      <c r="AV596" s="100"/>
      <c r="BM596" s="100"/>
      <c r="CC596" s="100"/>
      <c r="CS596" s="100"/>
    </row>
    <row r="597" spans="16:97" ht="14.25" customHeight="1">
      <c r="P597" s="100"/>
      <c r="AF597" s="100"/>
      <c r="AV597" s="100"/>
      <c r="BM597" s="100"/>
      <c r="CC597" s="100"/>
      <c r="CS597" s="100"/>
    </row>
    <row r="598" spans="16:97" ht="14.25" customHeight="1">
      <c r="P598" s="100"/>
      <c r="AF598" s="100"/>
      <c r="AV598" s="100"/>
      <c r="BM598" s="100"/>
      <c r="CC598" s="100"/>
      <c r="CS598" s="100"/>
    </row>
    <row r="599" spans="16:97" ht="14.25" customHeight="1">
      <c r="P599" s="100"/>
      <c r="AF599" s="100"/>
      <c r="AV599" s="100"/>
      <c r="BM599" s="100"/>
      <c r="CC599" s="100"/>
      <c r="CS599" s="100"/>
    </row>
    <row r="600" spans="16:97" ht="14.25" customHeight="1">
      <c r="P600" s="100"/>
      <c r="AF600" s="100"/>
      <c r="AV600" s="100"/>
      <c r="BM600" s="100"/>
      <c r="CC600" s="100"/>
      <c r="CS600" s="100"/>
    </row>
    <row r="601" spans="16:97" ht="14.25" customHeight="1">
      <c r="P601" s="100"/>
      <c r="AF601" s="100"/>
      <c r="AV601" s="100"/>
      <c r="BM601" s="100"/>
      <c r="CC601" s="100"/>
      <c r="CS601" s="100"/>
    </row>
    <row r="602" spans="16:97" ht="14.25" customHeight="1">
      <c r="P602" s="100"/>
      <c r="AF602" s="100"/>
      <c r="AV602" s="100"/>
      <c r="BM602" s="100"/>
      <c r="CC602" s="100"/>
      <c r="CS602" s="100"/>
    </row>
    <row r="603" spans="16:97" ht="14.25" customHeight="1">
      <c r="P603" s="100"/>
      <c r="AF603" s="100"/>
      <c r="AV603" s="100"/>
      <c r="BM603" s="100"/>
      <c r="CC603" s="100"/>
      <c r="CS603" s="100"/>
    </row>
    <row r="604" spans="16:97" ht="14.25" customHeight="1">
      <c r="P604" s="100"/>
      <c r="AF604" s="100"/>
      <c r="AV604" s="100"/>
      <c r="BM604" s="100"/>
      <c r="CC604" s="100"/>
      <c r="CS604" s="100"/>
    </row>
    <row r="605" spans="16:97" ht="14.25" customHeight="1">
      <c r="P605" s="100"/>
      <c r="AF605" s="100"/>
      <c r="AV605" s="100"/>
      <c r="BM605" s="100"/>
      <c r="CC605" s="100"/>
      <c r="CS605" s="100"/>
    </row>
    <row r="606" spans="16:97" ht="14.25" customHeight="1">
      <c r="P606" s="100"/>
      <c r="AF606" s="100"/>
      <c r="AV606" s="100"/>
      <c r="BM606" s="100"/>
      <c r="CC606" s="100"/>
      <c r="CS606" s="100"/>
    </row>
    <row r="607" spans="16:97" ht="14.25" customHeight="1">
      <c r="P607" s="100"/>
      <c r="AF607" s="100"/>
      <c r="AV607" s="100"/>
      <c r="BM607" s="100"/>
      <c r="CC607" s="100"/>
      <c r="CS607" s="100"/>
    </row>
    <row r="608" spans="16:97" ht="14.25" customHeight="1">
      <c r="P608" s="100"/>
      <c r="AF608" s="100"/>
      <c r="AV608" s="100"/>
      <c r="BM608" s="100"/>
      <c r="CC608" s="100"/>
      <c r="CS608" s="100"/>
    </row>
    <row r="609" spans="16:97" ht="14.25" customHeight="1">
      <c r="P609" s="100"/>
      <c r="AF609" s="100"/>
      <c r="AV609" s="100"/>
      <c r="BM609" s="100"/>
      <c r="CC609" s="100"/>
      <c r="CS609" s="100"/>
    </row>
    <row r="610" spans="16:97" ht="14.25" customHeight="1">
      <c r="P610" s="100"/>
      <c r="AF610" s="100"/>
      <c r="AV610" s="100"/>
      <c r="BM610" s="100"/>
      <c r="CC610" s="100"/>
      <c r="CS610" s="100"/>
    </row>
    <row r="611" spans="16:97" ht="14.25" customHeight="1">
      <c r="P611" s="100"/>
      <c r="AF611" s="100"/>
      <c r="AV611" s="100"/>
      <c r="BM611" s="100"/>
      <c r="CC611" s="100"/>
      <c r="CS611" s="100"/>
    </row>
    <row r="612" spans="16:97" ht="14.25" customHeight="1">
      <c r="P612" s="100"/>
      <c r="AF612" s="100"/>
      <c r="AV612" s="100"/>
      <c r="BM612" s="100"/>
      <c r="CC612" s="100"/>
      <c r="CS612" s="100"/>
    </row>
    <row r="613" spans="16:97" ht="14.25" customHeight="1">
      <c r="P613" s="100"/>
      <c r="AF613" s="100"/>
      <c r="AV613" s="100"/>
      <c r="BM613" s="100"/>
      <c r="CC613" s="100"/>
      <c r="CS613" s="100"/>
    </row>
    <row r="614" spans="16:97" ht="14.25" customHeight="1">
      <c r="P614" s="100"/>
      <c r="AF614" s="100"/>
      <c r="AV614" s="100"/>
      <c r="BM614" s="100"/>
      <c r="CC614" s="100"/>
      <c r="CS614" s="100"/>
    </row>
    <row r="615" spans="16:97" ht="14.25" customHeight="1">
      <c r="P615" s="100"/>
      <c r="AF615" s="100"/>
      <c r="AV615" s="100"/>
      <c r="BM615" s="100"/>
      <c r="CC615" s="100"/>
      <c r="CS615" s="100"/>
    </row>
    <row r="616" spans="16:97" ht="14.25" customHeight="1">
      <c r="P616" s="100"/>
      <c r="AF616" s="100"/>
      <c r="AV616" s="100"/>
      <c r="BM616" s="100"/>
      <c r="CC616" s="100"/>
      <c r="CS616" s="100"/>
    </row>
    <row r="617" spans="16:97" ht="14.25" customHeight="1">
      <c r="P617" s="100"/>
      <c r="AF617" s="100"/>
      <c r="AV617" s="100"/>
      <c r="BM617" s="100"/>
      <c r="CC617" s="100"/>
      <c r="CS617" s="100"/>
    </row>
    <row r="618" spans="16:97" ht="14.25" customHeight="1">
      <c r="P618" s="100"/>
      <c r="AF618" s="100"/>
      <c r="AV618" s="100"/>
      <c r="BM618" s="100"/>
      <c r="CC618" s="100"/>
      <c r="CS618" s="100"/>
    </row>
    <row r="619" spans="16:97" ht="14.25" customHeight="1">
      <c r="P619" s="100"/>
      <c r="AF619" s="100"/>
      <c r="AV619" s="100"/>
      <c r="BM619" s="100"/>
      <c r="CC619" s="100"/>
      <c r="CS619" s="100"/>
    </row>
    <row r="620" spans="16:97" ht="14.25" customHeight="1">
      <c r="P620" s="100"/>
      <c r="AF620" s="100"/>
      <c r="AV620" s="100"/>
      <c r="BM620" s="100"/>
      <c r="CC620" s="100"/>
      <c r="CS620" s="100"/>
    </row>
    <row r="621" spans="16:97" ht="14.25" customHeight="1">
      <c r="P621" s="100"/>
      <c r="AF621" s="100"/>
      <c r="AV621" s="100"/>
      <c r="BM621" s="100"/>
      <c r="CC621" s="100"/>
      <c r="CS621" s="100"/>
    </row>
    <row r="622" spans="16:97" ht="14.25" customHeight="1">
      <c r="P622" s="100"/>
      <c r="AF622" s="100"/>
      <c r="AV622" s="100"/>
      <c r="BM622" s="100"/>
      <c r="CC622" s="100"/>
      <c r="CS622" s="100"/>
    </row>
    <row r="623" spans="16:97" ht="14.25" customHeight="1">
      <c r="P623" s="100"/>
      <c r="AF623" s="100"/>
      <c r="AV623" s="100"/>
      <c r="BM623" s="100"/>
      <c r="CC623" s="100"/>
      <c r="CS623" s="100"/>
    </row>
    <row r="624" spans="16:97" ht="14.25" customHeight="1">
      <c r="P624" s="100"/>
      <c r="AF624" s="100"/>
      <c r="AV624" s="100"/>
      <c r="BM624" s="100"/>
      <c r="CC624" s="100"/>
      <c r="CS624" s="100"/>
    </row>
    <row r="625" spans="16:97" ht="14.25" customHeight="1">
      <c r="P625" s="100"/>
      <c r="AF625" s="100"/>
      <c r="AV625" s="100"/>
      <c r="BM625" s="100"/>
      <c r="CC625" s="100"/>
      <c r="CS625" s="100"/>
    </row>
    <row r="626" spans="16:97" ht="14.25" customHeight="1">
      <c r="P626" s="100"/>
      <c r="AF626" s="100"/>
      <c r="AV626" s="100"/>
      <c r="BM626" s="100"/>
      <c r="CC626" s="100"/>
      <c r="CS626" s="100"/>
    </row>
    <row r="627" spans="16:97" ht="14.25" customHeight="1">
      <c r="P627" s="100"/>
      <c r="AF627" s="100"/>
      <c r="AV627" s="100"/>
      <c r="BM627" s="100"/>
      <c r="CC627" s="100"/>
      <c r="CS627" s="100"/>
    </row>
    <row r="628" spans="16:97" ht="14.25" customHeight="1">
      <c r="P628" s="100"/>
      <c r="AF628" s="100"/>
      <c r="AV628" s="100"/>
      <c r="BM628" s="100"/>
      <c r="CC628" s="100"/>
      <c r="CS628" s="100"/>
    </row>
    <row r="629" spans="16:97" ht="14.25" customHeight="1">
      <c r="P629" s="100"/>
      <c r="AF629" s="100"/>
      <c r="AV629" s="100"/>
      <c r="BM629" s="100"/>
      <c r="CC629" s="100"/>
      <c r="CS629" s="100"/>
    </row>
    <row r="630" spans="16:97" ht="14.25" customHeight="1">
      <c r="P630" s="100"/>
      <c r="AF630" s="100"/>
      <c r="AV630" s="100"/>
      <c r="BM630" s="100"/>
      <c r="CC630" s="100"/>
      <c r="CS630" s="100"/>
    </row>
    <row r="631" spans="16:97" ht="14.25" customHeight="1">
      <c r="P631" s="100"/>
      <c r="AF631" s="100"/>
      <c r="AV631" s="100"/>
      <c r="BM631" s="100"/>
      <c r="CC631" s="100"/>
      <c r="CS631" s="100"/>
    </row>
    <row r="632" spans="16:97" ht="14.25" customHeight="1">
      <c r="P632" s="100"/>
      <c r="AF632" s="100"/>
      <c r="AV632" s="100"/>
      <c r="BM632" s="100"/>
      <c r="CC632" s="100"/>
      <c r="CS632" s="100"/>
    </row>
    <row r="633" spans="16:97" ht="14.25" customHeight="1">
      <c r="P633" s="100"/>
      <c r="AF633" s="100"/>
      <c r="AV633" s="100"/>
      <c r="BM633" s="100"/>
      <c r="CC633" s="100"/>
      <c r="CS633" s="100"/>
    </row>
    <row r="634" spans="16:97" ht="14.25" customHeight="1">
      <c r="P634" s="100"/>
      <c r="AF634" s="100"/>
      <c r="AV634" s="100"/>
      <c r="BM634" s="100"/>
      <c r="CC634" s="100"/>
      <c r="CS634" s="100"/>
    </row>
    <row r="635" spans="16:97" ht="14.25" customHeight="1">
      <c r="P635" s="100"/>
      <c r="AF635" s="100"/>
      <c r="AV635" s="100"/>
      <c r="BM635" s="100"/>
      <c r="CC635" s="100"/>
      <c r="CS635" s="100"/>
    </row>
    <row r="636" spans="16:97" ht="14.25" customHeight="1">
      <c r="P636" s="100"/>
      <c r="AF636" s="100"/>
      <c r="AV636" s="100"/>
      <c r="BM636" s="100"/>
      <c r="CC636" s="100"/>
      <c r="CS636" s="100"/>
    </row>
    <row r="637" spans="16:97" ht="14.25" customHeight="1">
      <c r="P637" s="100"/>
      <c r="AF637" s="100"/>
      <c r="AV637" s="100"/>
      <c r="BM637" s="100"/>
      <c r="CC637" s="100"/>
      <c r="CS637" s="100"/>
    </row>
    <row r="638" spans="16:97" ht="14.25" customHeight="1">
      <c r="P638" s="100"/>
      <c r="AF638" s="100"/>
      <c r="AV638" s="100"/>
      <c r="BM638" s="100"/>
      <c r="CC638" s="100"/>
      <c r="CS638" s="100"/>
    </row>
    <row r="639" spans="16:97" ht="14.25" customHeight="1">
      <c r="P639" s="100"/>
      <c r="AF639" s="100"/>
      <c r="AV639" s="100"/>
      <c r="BM639" s="100"/>
      <c r="CC639" s="100"/>
      <c r="CS639" s="100"/>
    </row>
    <row r="640" spans="16:97" ht="14.25" customHeight="1">
      <c r="P640" s="100"/>
      <c r="AF640" s="100"/>
      <c r="AV640" s="100"/>
      <c r="BM640" s="100"/>
      <c r="CC640" s="100"/>
      <c r="CS640" s="100"/>
    </row>
    <row r="641" spans="16:97" ht="14.25" customHeight="1">
      <c r="P641" s="100"/>
      <c r="AF641" s="100"/>
      <c r="AV641" s="100"/>
      <c r="BM641" s="100"/>
      <c r="CC641" s="100"/>
      <c r="CS641" s="100"/>
    </row>
    <row r="642" spans="16:97" ht="14.25" customHeight="1">
      <c r="P642" s="100"/>
      <c r="AF642" s="100"/>
      <c r="AV642" s="100"/>
      <c r="BM642" s="100"/>
      <c r="CC642" s="100"/>
      <c r="CS642" s="100"/>
    </row>
    <row r="643" spans="16:97" ht="14.25" customHeight="1">
      <c r="P643" s="100"/>
      <c r="AF643" s="100"/>
      <c r="AV643" s="100"/>
      <c r="BM643" s="100"/>
      <c r="CC643" s="100"/>
      <c r="CS643" s="100"/>
    </row>
    <row r="644" spans="16:97" ht="14.25" customHeight="1">
      <c r="P644" s="100"/>
      <c r="AF644" s="100"/>
      <c r="AV644" s="100"/>
      <c r="BM644" s="100"/>
      <c r="CC644" s="100"/>
      <c r="CS644" s="100"/>
    </row>
    <row r="645" spans="16:97" ht="14.25" customHeight="1">
      <c r="P645" s="100"/>
      <c r="AF645" s="100"/>
      <c r="AV645" s="100"/>
      <c r="BM645" s="100"/>
      <c r="CC645" s="100"/>
      <c r="CS645" s="100"/>
    </row>
    <row r="646" spans="16:97" ht="14.25" customHeight="1">
      <c r="P646" s="100"/>
      <c r="AF646" s="100"/>
      <c r="AV646" s="100"/>
      <c r="BM646" s="100"/>
      <c r="CC646" s="100"/>
      <c r="CS646" s="100"/>
    </row>
    <row r="647" spans="16:97" ht="14.25" customHeight="1">
      <c r="P647" s="100"/>
      <c r="AF647" s="100"/>
      <c r="AV647" s="100"/>
      <c r="BM647" s="100"/>
      <c r="CC647" s="100"/>
      <c r="CS647" s="100"/>
    </row>
    <row r="648" spans="16:97" ht="14.25" customHeight="1">
      <c r="P648" s="100"/>
      <c r="AF648" s="100"/>
      <c r="AV648" s="100"/>
      <c r="BM648" s="100"/>
      <c r="CC648" s="100"/>
      <c r="CS648" s="100"/>
    </row>
    <row r="649" spans="16:97" ht="14.25" customHeight="1">
      <c r="P649" s="100"/>
      <c r="AF649" s="100"/>
      <c r="AV649" s="100"/>
      <c r="BM649" s="100"/>
      <c r="CC649" s="100"/>
      <c r="CS649" s="100"/>
    </row>
    <row r="650" spans="16:97" ht="14.25" customHeight="1">
      <c r="P650" s="100"/>
      <c r="AF650" s="100"/>
      <c r="AV650" s="100"/>
      <c r="BM650" s="100"/>
      <c r="CC650" s="100"/>
      <c r="CS650" s="100"/>
    </row>
    <row r="651" spans="16:97" ht="14.25" customHeight="1">
      <c r="P651" s="100"/>
      <c r="AF651" s="100"/>
      <c r="AV651" s="100"/>
      <c r="BM651" s="100"/>
      <c r="CC651" s="100"/>
      <c r="CS651" s="100"/>
    </row>
    <row r="652" spans="16:97" ht="14.25" customHeight="1">
      <c r="P652" s="100"/>
      <c r="AF652" s="100"/>
      <c r="AV652" s="100"/>
      <c r="BM652" s="100"/>
      <c r="CC652" s="100"/>
      <c r="CS652" s="100"/>
    </row>
    <row r="653" spans="16:97" ht="14.25" customHeight="1">
      <c r="P653" s="100"/>
      <c r="AF653" s="100"/>
      <c r="AV653" s="100"/>
      <c r="BM653" s="100"/>
      <c r="CC653" s="100"/>
      <c r="CS653" s="100"/>
    </row>
    <row r="654" spans="16:97" ht="14.25" customHeight="1">
      <c r="P654" s="100"/>
      <c r="AF654" s="100"/>
      <c r="AV654" s="100"/>
      <c r="BM654" s="100"/>
      <c r="CC654" s="100"/>
      <c r="CS654" s="100"/>
    </row>
    <row r="655" spans="16:97" ht="14.25" customHeight="1">
      <c r="P655" s="100"/>
      <c r="AF655" s="100"/>
      <c r="AV655" s="100"/>
      <c r="BM655" s="100"/>
      <c r="CC655" s="100"/>
      <c r="CS655" s="100"/>
    </row>
    <row r="656" spans="16:97" ht="14.25" customHeight="1">
      <c r="P656" s="100"/>
      <c r="AF656" s="100"/>
      <c r="AV656" s="100"/>
      <c r="BM656" s="100"/>
      <c r="CC656" s="100"/>
      <c r="CS656" s="100"/>
    </row>
    <row r="657" spans="16:97" ht="14.25" customHeight="1">
      <c r="P657" s="100"/>
      <c r="AF657" s="100"/>
      <c r="AV657" s="100"/>
      <c r="BM657" s="100"/>
      <c r="CC657" s="100"/>
      <c r="CS657" s="100"/>
    </row>
    <row r="658" spans="16:97" ht="14.25" customHeight="1">
      <c r="P658" s="100"/>
      <c r="AF658" s="100"/>
      <c r="AV658" s="100"/>
      <c r="BM658" s="100"/>
      <c r="CC658" s="100"/>
      <c r="CS658" s="100"/>
    </row>
    <row r="659" spans="16:97" ht="14.25" customHeight="1">
      <c r="P659" s="100"/>
      <c r="AF659" s="100"/>
      <c r="AV659" s="100"/>
      <c r="BM659" s="100"/>
      <c r="CC659" s="100"/>
      <c r="CS659" s="100"/>
    </row>
    <row r="660" spans="16:97" ht="14.25" customHeight="1">
      <c r="P660" s="100"/>
      <c r="AF660" s="100"/>
      <c r="AV660" s="100"/>
      <c r="BM660" s="100"/>
      <c r="CC660" s="100"/>
      <c r="CS660" s="100"/>
    </row>
    <row r="661" spans="16:97" ht="14.25" customHeight="1">
      <c r="P661" s="100"/>
      <c r="AF661" s="100"/>
      <c r="AV661" s="100"/>
      <c r="BM661" s="100"/>
      <c r="CC661" s="100"/>
      <c r="CS661" s="100"/>
    </row>
    <row r="662" spans="16:97" ht="14.25" customHeight="1">
      <c r="P662" s="100"/>
      <c r="AF662" s="100"/>
      <c r="AV662" s="100"/>
      <c r="BM662" s="100"/>
      <c r="CC662" s="100"/>
      <c r="CS662" s="100"/>
    </row>
    <row r="663" spans="16:97" ht="14.25" customHeight="1">
      <c r="P663" s="100"/>
      <c r="AF663" s="100"/>
      <c r="AV663" s="100"/>
      <c r="BM663" s="100"/>
      <c r="CC663" s="100"/>
      <c r="CS663" s="100"/>
    </row>
    <row r="664" spans="16:97" ht="14.25" customHeight="1">
      <c r="P664" s="100"/>
      <c r="AF664" s="100"/>
      <c r="AV664" s="100"/>
      <c r="BM664" s="100"/>
      <c r="CC664" s="100"/>
      <c r="CS664" s="100"/>
    </row>
    <row r="665" spans="16:97" ht="14.25" customHeight="1">
      <c r="P665" s="100"/>
      <c r="AF665" s="100"/>
      <c r="AV665" s="100"/>
      <c r="BM665" s="100"/>
      <c r="CC665" s="100"/>
      <c r="CS665" s="100"/>
    </row>
    <row r="666" spans="16:97" ht="14.25" customHeight="1">
      <c r="P666" s="100"/>
      <c r="AF666" s="100"/>
      <c r="AV666" s="100"/>
      <c r="BM666" s="100"/>
      <c r="CC666" s="100"/>
      <c r="CS666" s="100"/>
    </row>
    <row r="667" spans="16:97" ht="14.25" customHeight="1">
      <c r="P667" s="100"/>
      <c r="AF667" s="100"/>
      <c r="AV667" s="100"/>
      <c r="BM667" s="100"/>
      <c r="CC667" s="100"/>
      <c r="CS667" s="100"/>
    </row>
    <row r="668" spans="16:97" ht="14.25" customHeight="1">
      <c r="P668" s="100"/>
      <c r="AF668" s="100"/>
      <c r="AV668" s="100"/>
      <c r="BM668" s="100"/>
      <c r="CC668" s="100"/>
      <c r="CS668" s="100"/>
    </row>
    <row r="669" spans="16:97" ht="14.25" customHeight="1">
      <c r="P669" s="100"/>
      <c r="AF669" s="100"/>
      <c r="AV669" s="100"/>
      <c r="BM669" s="100"/>
      <c r="CC669" s="100"/>
      <c r="CS669" s="100"/>
    </row>
    <row r="670" spans="16:97" ht="14.25" customHeight="1">
      <c r="P670" s="100"/>
      <c r="AF670" s="100"/>
      <c r="AV670" s="100"/>
      <c r="BM670" s="100"/>
      <c r="CC670" s="100"/>
      <c r="CS670" s="100"/>
    </row>
    <row r="671" spans="16:97" ht="14.25" customHeight="1">
      <c r="P671" s="100"/>
      <c r="AF671" s="100"/>
      <c r="AV671" s="100"/>
      <c r="BM671" s="100"/>
      <c r="CC671" s="100"/>
      <c r="CS671" s="100"/>
    </row>
    <row r="672" spans="16:97" ht="14.25" customHeight="1">
      <c r="P672" s="100"/>
      <c r="AF672" s="100"/>
      <c r="AV672" s="100"/>
      <c r="BM672" s="100"/>
      <c r="CC672" s="100"/>
      <c r="CS672" s="100"/>
    </row>
    <row r="673" spans="16:97" ht="14.25" customHeight="1">
      <c r="P673" s="100"/>
      <c r="AF673" s="100"/>
      <c r="AV673" s="100"/>
      <c r="BM673" s="100"/>
      <c r="CC673" s="100"/>
      <c r="CS673" s="100"/>
    </row>
    <row r="674" spans="16:97" ht="14.25" customHeight="1">
      <c r="P674" s="100"/>
      <c r="AF674" s="100"/>
      <c r="AV674" s="100"/>
      <c r="BM674" s="100"/>
      <c r="CC674" s="100"/>
      <c r="CS674" s="100"/>
    </row>
    <row r="675" spans="16:97" ht="14.25" customHeight="1">
      <c r="P675" s="100"/>
      <c r="AF675" s="100"/>
      <c r="AV675" s="100"/>
      <c r="BM675" s="100"/>
      <c r="CC675" s="100"/>
      <c r="CS675" s="100"/>
    </row>
    <row r="676" spans="16:97" ht="14.25" customHeight="1">
      <c r="P676" s="100"/>
      <c r="AF676" s="100"/>
      <c r="AV676" s="100"/>
      <c r="BM676" s="100"/>
      <c r="CC676" s="100"/>
      <c r="CS676" s="100"/>
    </row>
    <row r="677" spans="16:97" ht="14.25" customHeight="1">
      <c r="P677" s="100"/>
      <c r="AF677" s="100"/>
      <c r="AV677" s="100"/>
      <c r="BM677" s="100"/>
      <c r="CC677" s="100"/>
      <c r="CS677" s="100"/>
    </row>
    <row r="678" spans="16:97" ht="14.25" customHeight="1">
      <c r="P678" s="100"/>
      <c r="AF678" s="100"/>
      <c r="AV678" s="100"/>
      <c r="BM678" s="100"/>
      <c r="CC678" s="100"/>
      <c r="CS678" s="100"/>
    </row>
    <row r="679" spans="16:97" ht="14.25" customHeight="1">
      <c r="P679" s="100"/>
      <c r="AF679" s="100"/>
      <c r="AV679" s="100"/>
      <c r="BM679" s="100"/>
      <c r="CC679" s="100"/>
      <c r="CS679" s="100"/>
    </row>
    <row r="680" spans="16:97" ht="14.25" customHeight="1">
      <c r="P680" s="100"/>
      <c r="AF680" s="100"/>
      <c r="AV680" s="100"/>
      <c r="BM680" s="100"/>
      <c r="CC680" s="100"/>
      <c r="CS680" s="100"/>
    </row>
    <row r="681" spans="16:97" ht="14.25" customHeight="1">
      <c r="P681" s="100"/>
      <c r="AF681" s="100"/>
      <c r="AV681" s="100"/>
      <c r="BM681" s="100"/>
      <c r="CC681" s="100"/>
      <c r="CS681" s="100"/>
    </row>
    <row r="682" spans="16:97" ht="14.25" customHeight="1">
      <c r="P682" s="100"/>
      <c r="AF682" s="100"/>
      <c r="AV682" s="100"/>
      <c r="BM682" s="100"/>
      <c r="CC682" s="100"/>
      <c r="CS682" s="100"/>
    </row>
    <row r="683" spans="16:97" ht="14.25" customHeight="1">
      <c r="P683" s="100"/>
      <c r="AF683" s="100"/>
      <c r="AV683" s="100"/>
      <c r="BM683" s="100"/>
      <c r="CC683" s="100"/>
      <c r="CS683" s="100"/>
    </row>
    <row r="684" spans="16:97" ht="14.25" customHeight="1">
      <c r="P684" s="100"/>
      <c r="AF684" s="100"/>
      <c r="AV684" s="100"/>
      <c r="BM684" s="100"/>
      <c r="CC684" s="100"/>
      <c r="CS684" s="100"/>
    </row>
    <row r="685" spans="16:97" ht="14.25" customHeight="1">
      <c r="P685" s="100"/>
      <c r="AF685" s="100"/>
      <c r="AV685" s="100"/>
      <c r="BM685" s="100"/>
      <c r="CC685" s="100"/>
      <c r="CS685" s="100"/>
    </row>
    <row r="686" spans="16:97" ht="14.25" customHeight="1">
      <c r="P686" s="100"/>
      <c r="AF686" s="100"/>
      <c r="AV686" s="100"/>
      <c r="BM686" s="100"/>
      <c r="CC686" s="100"/>
      <c r="CS686" s="100"/>
    </row>
    <row r="687" spans="16:97" ht="14.25" customHeight="1">
      <c r="P687" s="100"/>
      <c r="AF687" s="100"/>
      <c r="AV687" s="100"/>
      <c r="BM687" s="100"/>
      <c r="CC687" s="100"/>
      <c r="CS687" s="100"/>
    </row>
    <row r="688" spans="16:97" ht="14.25" customHeight="1">
      <c r="P688" s="100"/>
      <c r="AF688" s="100"/>
      <c r="AV688" s="100"/>
      <c r="BM688" s="100"/>
      <c r="CC688" s="100"/>
      <c r="CS688" s="100"/>
    </row>
    <row r="689" spans="16:97" ht="14.25" customHeight="1">
      <c r="P689" s="100"/>
      <c r="AF689" s="100"/>
      <c r="AV689" s="100"/>
      <c r="BM689" s="100"/>
      <c r="CC689" s="100"/>
      <c r="CS689" s="100"/>
    </row>
    <row r="690" spans="16:97" ht="14.25" customHeight="1">
      <c r="P690" s="100"/>
      <c r="AF690" s="100"/>
      <c r="AV690" s="100"/>
      <c r="BM690" s="100"/>
      <c r="CC690" s="100"/>
      <c r="CS690" s="100"/>
    </row>
    <row r="691" spans="16:97" ht="14.25" customHeight="1">
      <c r="P691" s="100"/>
      <c r="AF691" s="100"/>
      <c r="AV691" s="100"/>
      <c r="BM691" s="100"/>
      <c r="CC691" s="100"/>
      <c r="CS691" s="100"/>
    </row>
    <row r="692" spans="16:97" ht="14.25" customHeight="1">
      <c r="P692" s="100"/>
      <c r="AF692" s="100"/>
      <c r="AV692" s="100"/>
      <c r="BM692" s="100"/>
      <c r="CC692" s="100"/>
      <c r="CS692" s="100"/>
    </row>
    <row r="693" spans="16:97" ht="14.25" customHeight="1">
      <c r="P693" s="100"/>
      <c r="AF693" s="100"/>
      <c r="AV693" s="100"/>
      <c r="BM693" s="100"/>
      <c r="CC693" s="100"/>
      <c r="CS693" s="100"/>
    </row>
    <row r="694" spans="16:97" ht="14.25" customHeight="1">
      <c r="P694" s="100"/>
      <c r="AF694" s="100"/>
      <c r="AV694" s="100"/>
      <c r="BM694" s="100"/>
      <c r="CC694" s="100"/>
      <c r="CS694" s="100"/>
    </row>
    <row r="695" spans="16:97" ht="14.25" customHeight="1">
      <c r="P695" s="100"/>
      <c r="AF695" s="100"/>
      <c r="AV695" s="100"/>
      <c r="BM695" s="100"/>
      <c r="CC695" s="100"/>
      <c r="CS695" s="100"/>
    </row>
    <row r="696" spans="16:97" ht="14.25" customHeight="1">
      <c r="P696" s="100"/>
      <c r="AF696" s="100"/>
      <c r="AV696" s="100"/>
      <c r="BM696" s="100"/>
      <c r="CC696" s="100"/>
      <c r="CS696" s="100"/>
    </row>
    <row r="697" spans="16:97" ht="14.25" customHeight="1">
      <c r="P697" s="100"/>
      <c r="AF697" s="100"/>
      <c r="AV697" s="100"/>
      <c r="BM697" s="100"/>
      <c r="CC697" s="100"/>
      <c r="CS697" s="100"/>
    </row>
    <row r="698" spans="16:97" ht="14.25" customHeight="1">
      <c r="P698" s="100"/>
      <c r="AF698" s="100"/>
      <c r="AV698" s="100"/>
      <c r="BM698" s="100"/>
      <c r="CC698" s="100"/>
      <c r="CS698" s="100"/>
    </row>
    <row r="699" spans="16:97" ht="14.25" customHeight="1">
      <c r="P699" s="100"/>
      <c r="AF699" s="100"/>
      <c r="AV699" s="100"/>
      <c r="BM699" s="100"/>
      <c r="CC699" s="100"/>
      <c r="CS699" s="100"/>
    </row>
    <row r="700" spans="16:97" ht="14.25" customHeight="1">
      <c r="P700" s="100"/>
      <c r="AF700" s="100"/>
      <c r="AV700" s="100"/>
      <c r="BM700" s="100"/>
      <c r="CC700" s="100"/>
      <c r="CS700" s="100"/>
    </row>
    <row r="701" spans="16:97" ht="14.25" customHeight="1">
      <c r="P701" s="100"/>
      <c r="AF701" s="100"/>
      <c r="AV701" s="100"/>
      <c r="BM701" s="100"/>
      <c r="CC701" s="100"/>
      <c r="CS701" s="100"/>
    </row>
    <row r="702" spans="16:97" ht="14.25" customHeight="1">
      <c r="P702" s="100"/>
      <c r="AF702" s="100"/>
      <c r="AV702" s="100"/>
      <c r="BM702" s="100"/>
      <c r="CC702" s="100"/>
      <c r="CS702" s="100"/>
    </row>
    <row r="703" spans="16:97" ht="14.25" customHeight="1">
      <c r="P703" s="100"/>
      <c r="AF703" s="100"/>
      <c r="AV703" s="100"/>
      <c r="BM703" s="100"/>
      <c r="CC703" s="100"/>
      <c r="CS703" s="100"/>
    </row>
    <row r="704" spans="16:97" ht="14.25" customHeight="1">
      <c r="P704" s="100"/>
      <c r="AF704" s="100"/>
      <c r="AV704" s="100"/>
      <c r="BM704" s="100"/>
      <c r="CC704" s="100"/>
      <c r="CS704" s="100"/>
    </row>
    <row r="705" spans="16:97" ht="14.25" customHeight="1">
      <c r="P705" s="100"/>
      <c r="AF705" s="100"/>
      <c r="AV705" s="100"/>
      <c r="BM705" s="100"/>
      <c r="CC705" s="100"/>
      <c r="CS705" s="100"/>
    </row>
    <row r="706" spans="16:97" ht="14.25" customHeight="1">
      <c r="P706" s="100"/>
      <c r="AF706" s="100"/>
      <c r="AV706" s="100"/>
      <c r="BM706" s="100"/>
      <c r="CC706" s="100"/>
      <c r="CS706" s="100"/>
    </row>
    <row r="707" spans="16:97" ht="14.25" customHeight="1">
      <c r="P707" s="100"/>
      <c r="AF707" s="100"/>
      <c r="AV707" s="100"/>
      <c r="BM707" s="100"/>
      <c r="CC707" s="100"/>
      <c r="CS707" s="100"/>
    </row>
    <row r="708" spans="16:97" ht="14.25" customHeight="1">
      <c r="P708" s="100"/>
      <c r="AF708" s="100"/>
      <c r="AV708" s="100"/>
      <c r="BM708" s="100"/>
      <c r="CC708" s="100"/>
      <c r="CS708" s="100"/>
    </row>
    <row r="709" spans="16:97" ht="14.25" customHeight="1">
      <c r="P709" s="100"/>
      <c r="AF709" s="100"/>
      <c r="AV709" s="100"/>
      <c r="BM709" s="100"/>
      <c r="CC709" s="100"/>
      <c r="CS709" s="100"/>
    </row>
    <row r="710" spans="16:97" ht="14.25" customHeight="1">
      <c r="P710" s="100"/>
      <c r="AF710" s="100"/>
      <c r="AV710" s="100"/>
      <c r="BM710" s="100"/>
      <c r="CC710" s="100"/>
      <c r="CS710" s="100"/>
    </row>
    <row r="711" spans="16:97" ht="14.25" customHeight="1">
      <c r="P711" s="100"/>
      <c r="AF711" s="100"/>
      <c r="AV711" s="100"/>
      <c r="BM711" s="100"/>
      <c r="CC711" s="100"/>
      <c r="CS711" s="100"/>
    </row>
    <row r="712" spans="16:97" ht="14.25" customHeight="1">
      <c r="P712" s="100"/>
      <c r="AF712" s="100"/>
      <c r="AV712" s="100"/>
      <c r="BM712" s="100"/>
      <c r="CC712" s="100"/>
      <c r="CS712" s="100"/>
    </row>
    <row r="713" spans="16:97" ht="14.25" customHeight="1">
      <c r="P713" s="100"/>
      <c r="AF713" s="100"/>
      <c r="AV713" s="100"/>
      <c r="BM713" s="100"/>
      <c r="CC713" s="100"/>
      <c r="CS713" s="100"/>
    </row>
    <row r="714" spans="16:97" ht="14.25" customHeight="1">
      <c r="P714" s="100"/>
      <c r="AF714" s="100"/>
      <c r="AV714" s="100"/>
      <c r="BM714" s="100"/>
      <c r="CC714" s="100"/>
      <c r="CS714" s="100"/>
    </row>
    <row r="715" spans="16:97" ht="14.25" customHeight="1">
      <c r="P715" s="100"/>
      <c r="AF715" s="100"/>
      <c r="AV715" s="100"/>
      <c r="BM715" s="100"/>
      <c r="CC715" s="100"/>
      <c r="CS715" s="100"/>
    </row>
    <row r="716" spans="16:97" ht="14.25" customHeight="1">
      <c r="P716" s="100"/>
      <c r="AF716" s="100"/>
      <c r="AV716" s="100"/>
      <c r="BM716" s="100"/>
      <c r="CC716" s="100"/>
      <c r="CS716" s="100"/>
    </row>
    <row r="717" spans="16:97" ht="14.25" customHeight="1">
      <c r="P717" s="100"/>
      <c r="AF717" s="100"/>
      <c r="AV717" s="100"/>
      <c r="BM717" s="100"/>
      <c r="CC717" s="100"/>
      <c r="CS717" s="100"/>
    </row>
    <row r="718" spans="16:97" ht="14.25" customHeight="1">
      <c r="P718" s="100"/>
      <c r="AF718" s="100"/>
      <c r="AV718" s="100"/>
      <c r="BM718" s="100"/>
      <c r="CC718" s="100"/>
      <c r="CS718" s="100"/>
    </row>
    <row r="719" spans="16:97" ht="14.25" customHeight="1">
      <c r="P719" s="100"/>
      <c r="AF719" s="100"/>
      <c r="AV719" s="100"/>
      <c r="BM719" s="100"/>
      <c r="CC719" s="100"/>
      <c r="CS719" s="100"/>
    </row>
    <row r="720" spans="16:97" ht="14.25" customHeight="1">
      <c r="P720" s="100"/>
      <c r="AF720" s="100"/>
      <c r="AV720" s="100"/>
      <c r="BM720" s="100"/>
      <c r="CC720" s="100"/>
      <c r="CS720" s="100"/>
    </row>
    <row r="721" spans="16:97" ht="14.25" customHeight="1">
      <c r="P721" s="100"/>
      <c r="AF721" s="100"/>
      <c r="AV721" s="100"/>
      <c r="BM721" s="100"/>
      <c r="CC721" s="100"/>
      <c r="CS721" s="100"/>
    </row>
    <row r="722" spans="16:97" ht="14.25" customHeight="1">
      <c r="P722" s="100"/>
      <c r="AF722" s="100"/>
      <c r="AV722" s="100"/>
      <c r="BM722" s="100"/>
      <c r="CC722" s="100"/>
      <c r="CS722" s="100"/>
    </row>
    <row r="723" spans="16:97" ht="14.25" customHeight="1">
      <c r="P723" s="100"/>
      <c r="AF723" s="100"/>
      <c r="AV723" s="100"/>
      <c r="BM723" s="100"/>
      <c r="CC723" s="100"/>
      <c r="CS723" s="100"/>
    </row>
    <row r="724" spans="16:97" ht="14.25" customHeight="1">
      <c r="P724" s="100"/>
      <c r="AF724" s="100"/>
      <c r="AV724" s="100"/>
      <c r="BM724" s="100"/>
      <c r="CC724" s="100"/>
      <c r="CS724" s="100"/>
    </row>
    <row r="725" spans="16:97" ht="14.25" customHeight="1">
      <c r="P725" s="100"/>
      <c r="AF725" s="100"/>
      <c r="AV725" s="100"/>
      <c r="BM725" s="100"/>
      <c r="CC725" s="100"/>
      <c r="CS725" s="100"/>
    </row>
    <row r="726" spans="16:97" ht="14.25" customHeight="1">
      <c r="P726" s="100"/>
      <c r="AF726" s="100"/>
      <c r="AV726" s="100"/>
      <c r="BM726" s="100"/>
      <c r="CC726" s="100"/>
      <c r="CS726" s="100"/>
    </row>
    <row r="727" spans="16:97" ht="14.25" customHeight="1">
      <c r="P727" s="100"/>
      <c r="AF727" s="100"/>
      <c r="AV727" s="100"/>
      <c r="BM727" s="100"/>
      <c r="CC727" s="100"/>
      <c r="CS727" s="100"/>
    </row>
    <row r="728" spans="16:97" ht="14.25" customHeight="1">
      <c r="P728" s="100"/>
      <c r="AF728" s="100"/>
      <c r="AV728" s="100"/>
      <c r="BM728" s="100"/>
      <c r="CC728" s="100"/>
      <c r="CS728" s="100"/>
    </row>
    <row r="729" spans="16:97" ht="14.25" customHeight="1">
      <c r="P729" s="100"/>
      <c r="AF729" s="100"/>
      <c r="AV729" s="100"/>
      <c r="BM729" s="100"/>
      <c r="CC729" s="100"/>
      <c r="CS729" s="100"/>
    </row>
    <row r="730" spans="16:97" ht="14.25" customHeight="1">
      <c r="P730" s="100"/>
      <c r="AF730" s="100"/>
      <c r="AV730" s="100"/>
      <c r="BM730" s="100"/>
      <c r="CC730" s="100"/>
      <c r="CS730" s="100"/>
    </row>
    <row r="731" spans="16:97" ht="14.25" customHeight="1">
      <c r="P731" s="100"/>
      <c r="AF731" s="100"/>
      <c r="AV731" s="100"/>
      <c r="BM731" s="100"/>
      <c r="CC731" s="100"/>
      <c r="CS731" s="100"/>
    </row>
    <row r="732" spans="16:97" ht="14.25" customHeight="1">
      <c r="P732" s="100"/>
      <c r="AF732" s="100"/>
      <c r="AV732" s="100"/>
      <c r="BM732" s="100"/>
      <c r="CC732" s="100"/>
      <c r="CS732" s="100"/>
    </row>
    <row r="733" spans="16:97" ht="14.25" customHeight="1">
      <c r="P733" s="100"/>
      <c r="AF733" s="100"/>
      <c r="AV733" s="100"/>
      <c r="BM733" s="100"/>
      <c r="CC733" s="100"/>
      <c r="CS733" s="100"/>
    </row>
    <row r="734" spans="16:97" ht="14.25" customHeight="1">
      <c r="P734" s="100"/>
      <c r="AF734" s="100"/>
      <c r="AV734" s="100"/>
      <c r="BM734" s="100"/>
      <c r="CC734" s="100"/>
      <c r="CS734" s="100"/>
    </row>
    <row r="735" spans="16:97" ht="14.25" customHeight="1">
      <c r="P735" s="100"/>
      <c r="AF735" s="100"/>
      <c r="AV735" s="100"/>
      <c r="BM735" s="100"/>
      <c r="CC735" s="100"/>
      <c r="CS735" s="100"/>
    </row>
    <row r="736" spans="16:97" ht="14.25" customHeight="1">
      <c r="P736" s="100"/>
      <c r="AF736" s="100"/>
      <c r="AV736" s="100"/>
      <c r="BM736" s="100"/>
      <c r="CC736" s="100"/>
      <c r="CS736" s="100"/>
    </row>
    <row r="737" spans="16:97" ht="14.25" customHeight="1">
      <c r="P737" s="100"/>
      <c r="AF737" s="100"/>
      <c r="AV737" s="100"/>
      <c r="BM737" s="100"/>
      <c r="CC737" s="100"/>
      <c r="CS737" s="100"/>
    </row>
    <row r="738" spans="16:97" ht="14.25" customHeight="1">
      <c r="P738" s="100"/>
      <c r="AF738" s="100"/>
      <c r="AV738" s="100"/>
      <c r="BM738" s="100"/>
      <c r="CC738" s="100"/>
      <c r="CS738" s="100"/>
    </row>
    <row r="739" spans="16:97" ht="14.25" customHeight="1">
      <c r="P739" s="100"/>
      <c r="AF739" s="100"/>
      <c r="AV739" s="100"/>
      <c r="BM739" s="100"/>
      <c r="CC739" s="100"/>
      <c r="CS739" s="100"/>
    </row>
    <row r="740" spans="16:97" ht="14.25" customHeight="1">
      <c r="P740" s="100"/>
      <c r="AF740" s="100"/>
      <c r="AV740" s="100"/>
      <c r="BM740" s="100"/>
      <c r="CC740" s="100"/>
      <c r="CS740" s="100"/>
    </row>
    <row r="741" spans="16:97" ht="14.25" customHeight="1">
      <c r="P741" s="100"/>
      <c r="AF741" s="100"/>
      <c r="AV741" s="100"/>
      <c r="BM741" s="100"/>
      <c r="CC741" s="100"/>
      <c r="CS741" s="100"/>
    </row>
    <row r="742" spans="16:97" ht="14.25" customHeight="1">
      <c r="P742" s="100"/>
      <c r="AF742" s="100"/>
      <c r="AV742" s="100"/>
      <c r="BM742" s="100"/>
      <c r="CC742" s="100"/>
      <c r="CS742" s="100"/>
    </row>
    <row r="743" spans="16:97" ht="14.25" customHeight="1">
      <c r="P743" s="100"/>
      <c r="AF743" s="100"/>
      <c r="AV743" s="100"/>
      <c r="BM743" s="100"/>
      <c r="CC743" s="100"/>
      <c r="CS743" s="100"/>
    </row>
    <row r="744" spans="16:97" ht="14.25" customHeight="1">
      <c r="P744" s="100"/>
      <c r="AF744" s="100"/>
      <c r="AV744" s="100"/>
      <c r="BM744" s="100"/>
      <c r="CC744" s="100"/>
      <c r="CS744" s="100"/>
    </row>
    <row r="745" spans="16:97" ht="14.25" customHeight="1">
      <c r="P745" s="100"/>
      <c r="AF745" s="100"/>
      <c r="AV745" s="100"/>
      <c r="BM745" s="100"/>
      <c r="CC745" s="100"/>
      <c r="CS745" s="100"/>
    </row>
    <row r="746" spans="16:97" ht="14.25" customHeight="1">
      <c r="P746" s="100"/>
      <c r="AF746" s="100"/>
      <c r="AV746" s="100"/>
      <c r="BM746" s="100"/>
      <c r="CC746" s="100"/>
      <c r="CS746" s="100"/>
    </row>
    <row r="747" spans="16:97" ht="14.25" customHeight="1">
      <c r="P747" s="100"/>
      <c r="AF747" s="100"/>
      <c r="AV747" s="100"/>
      <c r="BM747" s="100"/>
      <c r="CC747" s="100"/>
      <c r="CS747" s="100"/>
    </row>
    <row r="748" spans="16:97" ht="14.25" customHeight="1">
      <c r="P748" s="100"/>
      <c r="AF748" s="100"/>
      <c r="AV748" s="100"/>
      <c r="BM748" s="100"/>
      <c r="CC748" s="100"/>
      <c r="CS748" s="100"/>
    </row>
    <row r="749" spans="16:97" ht="14.25" customHeight="1">
      <c r="P749" s="100"/>
      <c r="AF749" s="100"/>
      <c r="AV749" s="100"/>
      <c r="BM749" s="100"/>
      <c r="CC749" s="100"/>
      <c r="CS749" s="100"/>
    </row>
    <row r="750" spans="16:97" ht="14.25" customHeight="1">
      <c r="P750" s="100"/>
      <c r="AF750" s="100"/>
      <c r="AV750" s="100"/>
      <c r="BM750" s="100"/>
      <c r="CC750" s="100"/>
      <c r="CS750" s="100"/>
    </row>
    <row r="751" spans="16:97" ht="14.25" customHeight="1">
      <c r="P751" s="100"/>
      <c r="AF751" s="100"/>
      <c r="AV751" s="100"/>
      <c r="BM751" s="100"/>
      <c r="CC751" s="100"/>
      <c r="CS751" s="100"/>
    </row>
    <row r="752" spans="16:97" ht="14.25" customHeight="1">
      <c r="P752" s="100"/>
      <c r="AF752" s="100"/>
      <c r="AV752" s="100"/>
      <c r="BM752" s="100"/>
      <c r="CC752" s="100"/>
      <c r="CS752" s="100"/>
    </row>
    <row r="753" spans="16:97" ht="14.25" customHeight="1">
      <c r="P753" s="100"/>
      <c r="AF753" s="100"/>
      <c r="AV753" s="100"/>
      <c r="BM753" s="100"/>
      <c r="CC753" s="100"/>
      <c r="CS753" s="100"/>
    </row>
    <row r="754" spans="16:97" ht="14.25" customHeight="1">
      <c r="P754" s="100"/>
      <c r="AF754" s="100"/>
      <c r="AV754" s="100"/>
      <c r="BM754" s="100"/>
      <c r="CC754" s="100"/>
      <c r="CS754" s="100"/>
    </row>
    <row r="755" spans="16:97" ht="14.25" customHeight="1">
      <c r="P755" s="100"/>
      <c r="AF755" s="100"/>
      <c r="AV755" s="100"/>
      <c r="BM755" s="100"/>
      <c r="CC755" s="100"/>
      <c r="CS755" s="100"/>
    </row>
    <row r="756" spans="16:97" ht="14.25" customHeight="1">
      <c r="P756" s="100"/>
      <c r="AF756" s="100"/>
      <c r="AV756" s="100"/>
      <c r="BM756" s="100"/>
      <c r="CC756" s="100"/>
      <c r="CS756" s="100"/>
    </row>
    <row r="757" spans="16:97" ht="14.25" customHeight="1">
      <c r="P757" s="100"/>
      <c r="AF757" s="100"/>
      <c r="AV757" s="100"/>
      <c r="BM757" s="100"/>
      <c r="CC757" s="100"/>
      <c r="CS757" s="100"/>
    </row>
    <row r="758" spans="16:97" ht="14.25" customHeight="1">
      <c r="P758" s="100"/>
      <c r="AF758" s="100"/>
      <c r="AV758" s="100"/>
      <c r="BM758" s="100"/>
      <c r="CC758" s="100"/>
      <c r="CS758" s="100"/>
    </row>
    <row r="759" spans="16:97" ht="14.25" customHeight="1">
      <c r="P759" s="100"/>
      <c r="AF759" s="100"/>
      <c r="AV759" s="100"/>
      <c r="BM759" s="100"/>
      <c r="CC759" s="100"/>
      <c r="CS759" s="100"/>
    </row>
    <row r="760" spans="16:97" ht="14.25" customHeight="1">
      <c r="P760" s="100"/>
      <c r="AF760" s="100"/>
      <c r="AV760" s="100"/>
      <c r="BM760" s="100"/>
      <c r="CC760" s="100"/>
      <c r="CS760" s="100"/>
    </row>
    <row r="761" spans="16:97" ht="14.25" customHeight="1">
      <c r="P761" s="100"/>
      <c r="AF761" s="100"/>
      <c r="AV761" s="100"/>
      <c r="BM761" s="100"/>
      <c r="CC761" s="100"/>
      <c r="CS761" s="100"/>
    </row>
    <row r="762" spans="16:97" ht="14.25" customHeight="1">
      <c r="P762" s="100"/>
      <c r="AF762" s="100"/>
      <c r="AV762" s="100"/>
      <c r="BM762" s="100"/>
      <c r="CC762" s="100"/>
      <c r="CS762" s="100"/>
    </row>
    <row r="763" spans="16:97" ht="14.25" customHeight="1">
      <c r="P763" s="100"/>
      <c r="AF763" s="100"/>
      <c r="AV763" s="100"/>
      <c r="BM763" s="100"/>
      <c r="CC763" s="100"/>
      <c r="CS763" s="100"/>
    </row>
    <row r="764" spans="16:97" ht="14.25" customHeight="1">
      <c r="P764" s="100"/>
      <c r="AF764" s="100"/>
      <c r="AV764" s="100"/>
      <c r="BM764" s="100"/>
      <c r="CC764" s="100"/>
      <c r="CS764" s="100"/>
    </row>
    <row r="765" spans="16:97" ht="14.25" customHeight="1">
      <c r="P765" s="100"/>
      <c r="AF765" s="100"/>
      <c r="AV765" s="100"/>
      <c r="BM765" s="100"/>
      <c r="CC765" s="100"/>
      <c r="CS765" s="100"/>
    </row>
    <row r="766" spans="16:97" ht="14.25" customHeight="1">
      <c r="P766" s="100"/>
      <c r="AF766" s="100"/>
      <c r="AV766" s="100"/>
      <c r="BM766" s="100"/>
      <c r="CC766" s="100"/>
      <c r="CS766" s="100"/>
    </row>
    <row r="767" spans="16:97" ht="14.25" customHeight="1">
      <c r="P767" s="100"/>
      <c r="AF767" s="100"/>
      <c r="AV767" s="100"/>
      <c r="BM767" s="100"/>
      <c r="CC767" s="100"/>
      <c r="CS767" s="100"/>
    </row>
    <row r="768" spans="16:97" ht="14.25" customHeight="1">
      <c r="P768" s="100"/>
      <c r="AF768" s="100"/>
      <c r="AV768" s="100"/>
      <c r="BM768" s="100"/>
      <c r="CC768" s="100"/>
      <c r="CS768" s="100"/>
    </row>
    <row r="769" spans="16:97" ht="14.25" customHeight="1">
      <c r="P769" s="100"/>
      <c r="AF769" s="100"/>
      <c r="AV769" s="100"/>
      <c r="BM769" s="100"/>
      <c r="CC769" s="100"/>
      <c r="CS769" s="100"/>
    </row>
    <row r="770" spans="16:97" ht="14.25" customHeight="1">
      <c r="P770" s="100"/>
      <c r="AF770" s="100"/>
      <c r="AV770" s="100"/>
      <c r="BM770" s="100"/>
      <c r="CC770" s="100"/>
      <c r="CS770" s="100"/>
    </row>
    <row r="771" spans="16:97" ht="14.25" customHeight="1">
      <c r="P771" s="100"/>
      <c r="AF771" s="100"/>
      <c r="AV771" s="100"/>
      <c r="BM771" s="100"/>
      <c r="CC771" s="100"/>
      <c r="CS771" s="100"/>
    </row>
    <row r="772" spans="16:97" ht="14.25" customHeight="1">
      <c r="P772" s="100"/>
      <c r="AF772" s="100"/>
      <c r="AV772" s="100"/>
      <c r="BM772" s="100"/>
      <c r="CC772" s="100"/>
      <c r="CS772" s="100"/>
    </row>
    <row r="773" spans="16:97" ht="14.25" customHeight="1">
      <c r="P773" s="100"/>
      <c r="AF773" s="100"/>
      <c r="AV773" s="100"/>
      <c r="BM773" s="100"/>
      <c r="CC773" s="100"/>
      <c r="CS773" s="100"/>
    </row>
    <row r="774" spans="16:97" ht="14.25" customHeight="1">
      <c r="P774" s="100"/>
      <c r="AF774" s="100"/>
      <c r="AV774" s="100"/>
      <c r="BM774" s="100"/>
      <c r="CC774" s="100"/>
      <c r="CS774" s="100"/>
    </row>
    <row r="775" spans="16:97" ht="14.25" customHeight="1">
      <c r="P775" s="100"/>
      <c r="AF775" s="100"/>
      <c r="AV775" s="100"/>
      <c r="BM775" s="100"/>
      <c r="CC775" s="100"/>
      <c r="CS775" s="100"/>
    </row>
    <row r="776" spans="16:97" ht="14.25" customHeight="1">
      <c r="P776" s="100"/>
      <c r="AF776" s="100"/>
      <c r="AV776" s="100"/>
      <c r="BM776" s="100"/>
      <c r="CC776" s="100"/>
      <c r="CS776" s="100"/>
    </row>
    <row r="777" spans="16:97" ht="14.25" customHeight="1">
      <c r="P777" s="100"/>
      <c r="AF777" s="100"/>
      <c r="AV777" s="100"/>
      <c r="BM777" s="100"/>
      <c r="CC777" s="100"/>
      <c r="CS777" s="100"/>
    </row>
    <row r="778" spans="16:97" ht="14.25" customHeight="1">
      <c r="P778" s="100"/>
      <c r="AF778" s="100"/>
      <c r="AV778" s="100"/>
      <c r="BM778" s="100"/>
      <c r="CC778" s="100"/>
      <c r="CS778" s="100"/>
    </row>
    <row r="779" spans="16:97" ht="14.25" customHeight="1">
      <c r="P779" s="100"/>
      <c r="AF779" s="100"/>
      <c r="AV779" s="100"/>
      <c r="BM779" s="100"/>
      <c r="CC779" s="100"/>
      <c r="CS779" s="100"/>
    </row>
    <row r="780" spans="16:97" ht="14.25" customHeight="1">
      <c r="P780" s="100"/>
      <c r="AF780" s="100"/>
      <c r="AV780" s="100"/>
      <c r="BM780" s="100"/>
      <c r="CC780" s="100"/>
      <c r="CS780" s="100"/>
    </row>
    <row r="781" spans="16:97" ht="14.25" customHeight="1">
      <c r="P781" s="100"/>
      <c r="AF781" s="100"/>
      <c r="AV781" s="100"/>
      <c r="BM781" s="100"/>
      <c r="CC781" s="100"/>
      <c r="CS781" s="100"/>
    </row>
    <row r="782" spans="16:97" ht="14.25" customHeight="1">
      <c r="P782" s="100"/>
      <c r="AF782" s="100"/>
      <c r="AV782" s="100"/>
      <c r="BM782" s="100"/>
      <c r="CC782" s="100"/>
      <c r="CS782" s="100"/>
    </row>
    <row r="783" spans="16:97" ht="14.25" customHeight="1">
      <c r="P783" s="100"/>
      <c r="AF783" s="100"/>
      <c r="AV783" s="100"/>
      <c r="BM783" s="100"/>
      <c r="CC783" s="100"/>
      <c r="CS783" s="100"/>
    </row>
    <row r="784" spans="16:97" ht="14.25" customHeight="1">
      <c r="P784" s="100"/>
      <c r="AF784" s="100"/>
      <c r="AV784" s="100"/>
      <c r="BM784" s="100"/>
      <c r="CC784" s="100"/>
      <c r="CS784" s="100"/>
    </row>
    <row r="785" spans="16:97" ht="14.25" customHeight="1">
      <c r="P785" s="100"/>
      <c r="AF785" s="100"/>
      <c r="AV785" s="100"/>
      <c r="BM785" s="100"/>
      <c r="CC785" s="100"/>
      <c r="CS785" s="100"/>
    </row>
    <row r="786" spans="16:97" ht="14.25" customHeight="1">
      <c r="P786" s="100"/>
      <c r="AF786" s="100"/>
      <c r="AV786" s="100"/>
      <c r="BM786" s="100"/>
      <c r="CC786" s="100"/>
      <c r="CS786" s="100"/>
    </row>
    <row r="787" spans="16:97" ht="14.25" customHeight="1">
      <c r="P787" s="100"/>
      <c r="AF787" s="100"/>
      <c r="AV787" s="100"/>
      <c r="BM787" s="100"/>
      <c r="CC787" s="100"/>
      <c r="CS787" s="100"/>
    </row>
    <row r="788" spans="16:97" ht="14.25" customHeight="1">
      <c r="P788" s="100"/>
      <c r="AF788" s="100"/>
      <c r="AV788" s="100"/>
      <c r="BM788" s="100"/>
      <c r="CC788" s="100"/>
      <c r="CS788" s="100"/>
    </row>
    <row r="789" spans="16:97" ht="14.25" customHeight="1">
      <c r="P789" s="100"/>
      <c r="AF789" s="100"/>
      <c r="AV789" s="100"/>
      <c r="BM789" s="100"/>
      <c r="CC789" s="100"/>
      <c r="CS789" s="100"/>
    </row>
    <row r="790" spans="16:97" ht="14.25" customHeight="1">
      <c r="P790" s="100"/>
      <c r="AF790" s="100"/>
      <c r="AV790" s="100"/>
      <c r="BM790" s="100"/>
      <c r="CC790" s="100"/>
      <c r="CS790" s="100"/>
    </row>
    <row r="791" spans="16:97" ht="14.25" customHeight="1">
      <c r="P791" s="100"/>
      <c r="AF791" s="100"/>
      <c r="AV791" s="100"/>
      <c r="BM791" s="100"/>
      <c r="CC791" s="100"/>
      <c r="CS791" s="100"/>
    </row>
    <row r="792" spans="16:97" ht="14.25" customHeight="1">
      <c r="P792" s="100"/>
      <c r="AF792" s="100"/>
      <c r="AV792" s="100"/>
      <c r="BM792" s="100"/>
      <c r="CC792" s="100"/>
      <c r="CS792" s="100"/>
    </row>
    <row r="793" spans="16:97" ht="14.25" customHeight="1">
      <c r="P793" s="100"/>
      <c r="AF793" s="100"/>
      <c r="AV793" s="100"/>
      <c r="BM793" s="100"/>
      <c r="CC793" s="100"/>
      <c r="CS793" s="100"/>
    </row>
    <row r="794" spans="16:97" ht="14.25" customHeight="1">
      <c r="P794" s="100"/>
      <c r="AF794" s="100"/>
      <c r="AV794" s="100"/>
      <c r="BM794" s="100"/>
      <c r="CC794" s="100"/>
      <c r="CS794" s="100"/>
    </row>
    <row r="795" spans="16:97" ht="14.25" customHeight="1">
      <c r="P795" s="100"/>
      <c r="AF795" s="100"/>
      <c r="AV795" s="100"/>
      <c r="BM795" s="100"/>
      <c r="CC795" s="100"/>
      <c r="CS795" s="100"/>
    </row>
    <row r="796" spans="16:97" ht="14.25" customHeight="1">
      <c r="P796" s="100"/>
      <c r="AF796" s="100"/>
      <c r="AV796" s="100"/>
      <c r="BM796" s="100"/>
      <c r="CC796" s="100"/>
      <c r="CS796" s="100"/>
    </row>
    <row r="797" spans="16:97" ht="14.25" customHeight="1">
      <c r="P797" s="100"/>
      <c r="AF797" s="100"/>
      <c r="AV797" s="100"/>
      <c r="BM797" s="100"/>
      <c r="CC797" s="100"/>
      <c r="CS797" s="100"/>
    </row>
    <row r="798" spans="16:97" ht="14.25" customHeight="1">
      <c r="P798" s="100"/>
      <c r="AF798" s="100"/>
      <c r="AV798" s="100"/>
      <c r="BM798" s="100"/>
      <c r="CC798" s="100"/>
      <c r="CS798" s="100"/>
    </row>
    <row r="799" spans="16:97" ht="14.25" customHeight="1">
      <c r="P799" s="100"/>
      <c r="AF799" s="100"/>
      <c r="AV799" s="100"/>
      <c r="BM799" s="100"/>
      <c r="CC799" s="100"/>
      <c r="CS799" s="100"/>
    </row>
    <row r="800" spans="16:97" ht="14.25" customHeight="1">
      <c r="P800" s="100"/>
      <c r="AF800" s="100"/>
      <c r="AV800" s="100"/>
      <c r="BM800" s="100"/>
      <c r="CC800" s="100"/>
      <c r="CS800" s="100"/>
    </row>
    <row r="801" spans="16:97" ht="14.25" customHeight="1">
      <c r="P801" s="100"/>
      <c r="AF801" s="100"/>
      <c r="AV801" s="100"/>
      <c r="BM801" s="100"/>
      <c r="CC801" s="100"/>
      <c r="CS801" s="100"/>
    </row>
    <row r="802" spans="16:97" ht="14.25" customHeight="1">
      <c r="P802" s="100"/>
      <c r="AF802" s="100"/>
      <c r="AV802" s="100"/>
      <c r="BM802" s="100"/>
      <c r="CC802" s="100"/>
      <c r="CS802" s="100"/>
    </row>
    <row r="803" spans="16:97" ht="14.25" customHeight="1">
      <c r="P803" s="100"/>
      <c r="AF803" s="100"/>
      <c r="AV803" s="100"/>
      <c r="BM803" s="100"/>
      <c r="CC803" s="100"/>
      <c r="CS803" s="100"/>
    </row>
    <row r="804" spans="16:97" ht="14.25" customHeight="1">
      <c r="P804" s="100"/>
      <c r="AF804" s="100"/>
      <c r="AV804" s="100"/>
      <c r="BM804" s="100"/>
      <c r="CC804" s="100"/>
      <c r="CS804" s="100"/>
    </row>
    <row r="805" spans="16:97" ht="14.25" customHeight="1">
      <c r="P805" s="100"/>
      <c r="AF805" s="100"/>
      <c r="AV805" s="100"/>
      <c r="BM805" s="100"/>
      <c r="CC805" s="100"/>
      <c r="CS805" s="100"/>
    </row>
    <row r="806" spans="16:97" ht="14.25" customHeight="1">
      <c r="P806" s="100"/>
      <c r="AF806" s="100"/>
      <c r="AV806" s="100"/>
      <c r="BM806" s="100"/>
      <c r="CC806" s="100"/>
      <c r="CS806" s="100"/>
    </row>
    <row r="807" spans="16:97" ht="14.25" customHeight="1">
      <c r="P807" s="100"/>
      <c r="AF807" s="100"/>
      <c r="AV807" s="100"/>
      <c r="BM807" s="100"/>
      <c r="CC807" s="100"/>
      <c r="CS807" s="100"/>
    </row>
    <row r="808" spans="16:97" ht="14.25" customHeight="1">
      <c r="P808" s="100"/>
      <c r="AF808" s="100"/>
      <c r="AV808" s="100"/>
      <c r="BM808" s="100"/>
      <c r="CC808" s="100"/>
      <c r="CS808" s="100"/>
    </row>
    <row r="809" spans="16:97" ht="14.25" customHeight="1">
      <c r="P809" s="100"/>
      <c r="AF809" s="100"/>
      <c r="AV809" s="100"/>
      <c r="BM809" s="100"/>
      <c r="CC809" s="100"/>
      <c r="CS809" s="100"/>
    </row>
    <row r="810" spans="16:97" ht="14.25" customHeight="1">
      <c r="P810" s="100"/>
      <c r="AF810" s="100"/>
      <c r="AV810" s="100"/>
      <c r="BM810" s="100"/>
      <c r="CC810" s="100"/>
      <c r="CS810" s="100"/>
    </row>
    <row r="811" spans="16:97" ht="14.25" customHeight="1">
      <c r="P811" s="100"/>
      <c r="AF811" s="100"/>
      <c r="AV811" s="100"/>
      <c r="BM811" s="100"/>
      <c r="CC811" s="100"/>
      <c r="CS811" s="100"/>
    </row>
    <row r="812" spans="16:97" ht="14.25" customHeight="1">
      <c r="P812" s="100"/>
      <c r="AF812" s="100"/>
      <c r="AV812" s="100"/>
      <c r="BM812" s="100"/>
      <c r="CC812" s="100"/>
      <c r="CS812" s="100"/>
    </row>
    <row r="813" spans="16:97" ht="14.25" customHeight="1">
      <c r="P813" s="100"/>
      <c r="AF813" s="100"/>
      <c r="AV813" s="100"/>
      <c r="BM813" s="100"/>
      <c r="CC813" s="100"/>
      <c r="CS813" s="100"/>
    </row>
    <row r="814" spans="16:97" ht="14.25" customHeight="1">
      <c r="P814" s="100"/>
      <c r="AF814" s="100"/>
      <c r="AV814" s="100"/>
      <c r="BM814" s="100"/>
      <c r="CC814" s="100"/>
      <c r="CS814" s="100"/>
    </row>
    <row r="815" spans="16:97" ht="14.25" customHeight="1">
      <c r="P815" s="100"/>
      <c r="AF815" s="100"/>
      <c r="AV815" s="100"/>
      <c r="BM815" s="100"/>
      <c r="CC815" s="100"/>
      <c r="CS815" s="100"/>
    </row>
    <row r="816" spans="16:97" ht="14.25" customHeight="1">
      <c r="P816" s="100"/>
      <c r="AF816" s="100"/>
      <c r="AV816" s="100"/>
      <c r="BM816" s="100"/>
      <c r="CC816" s="100"/>
      <c r="CS816" s="100"/>
    </row>
    <row r="817" spans="16:97" ht="14.25" customHeight="1">
      <c r="P817" s="100"/>
      <c r="AF817" s="100"/>
      <c r="AV817" s="100"/>
      <c r="BM817" s="100"/>
      <c r="CC817" s="100"/>
      <c r="CS817" s="100"/>
    </row>
    <row r="818" spans="16:97" ht="14.25" customHeight="1">
      <c r="P818" s="100"/>
      <c r="AF818" s="100"/>
      <c r="AV818" s="100"/>
      <c r="BM818" s="100"/>
      <c r="CC818" s="100"/>
      <c r="CS818" s="100"/>
    </row>
    <row r="819" spans="16:97" ht="14.25" customHeight="1">
      <c r="P819" s="100"/>
      <c r="AF819" s="100"/>
      <c r="AV819" s="100"/>
      <c r="BM819" s="100"/>
      <c r="CC819" s="100"/>
      <c r="CS819" s="100"/>
    </row>
    <row r="820" spans="16:97" ht="14.25" customHeight="1">
      <c r="P820" s="100"/>
      <c r="AF820" s="100"/>
      <c r="AV820" s="100"/>
      <c r="BM820" s="100"/>
      <c r="CC820" s="100"/>
      <c r="CS820" s="100"/>
    </row>
    <row r="821" spans="16:97" ht="14.25" customHeight="1">
      <c r="P821" s="100"/>
      <c r="AF821" s="100"/>
      <c r="AV821" s="100"/>
      <c r="BM821" s="100"/>
      <c r="CC821" s="100"/>
      <c r="CS821" s="100"/>
    </row>
    <row r="822" spans="16:97" ht="14.25" customHeight="1">
      <c r="P822" s="100"/>
      <c r="AF822" s="100"/>
      <c r="AV822" s="100"/>
      <c r="BM822" s="100"/>
      <c r="CC822" s="100"/>
      <c r="CS822" s="100"/>
    </row>
    <row r="823" spans="16:97" ht="14.25" customHeight="1">
      <c r="P823" s="100"/>
      <c r="AF823" s="100"/>
      <c r="AV823" s="100"/>
      <c r="BM823" s="100"/>
      <c r="CC823" s="100"/>
      <c r="CS823" s="100"/>
    </row>
    <row r="824" spans="16:97" ht="14.25" customHeight="1">
      <c r="P824" s="100"/>
      <c r="AF824" s="100"/>
      <c r="AV824" s="100"/>
      <c r="BM824" s="100"/>
      <c r="CC824" s="100"/>
      <c r="CS824" s="100"/>
    </row>
    <row r="825" spans="16:97" ht="14.25" customHeight="1">
      <c r="P825" s="100"/>
      <c r="AF825" s="100"/>
      <c r="AV825" s="100"/>
      <c r="BM825" s="100"/>
      <c r="CC825" s="100"/>
      <c r="CS825" s="100"/>
    </row>
    <row r="826" spans="16:97" ht="14.25" customHeight="1">
      <c r="P826" s="100"/>
      <c r="AF826" s="100"/>
      <c r="AV826" s="100"/>
      <c r="BM826" s="100"/>
      <c r="CC826" s="100"/>
      <c r="CS826" s="100"/>
    </row>
    <row r="827" spans="16:97" ht="14.25" customHeight="1">
      <c r="P827" s="100"/>
      <c r="AF827" s="100"/>
      <c r="AV827" s="100"/>
      <c r="BM827" s="100"/>
      <c r="CC827" s="100"/>
      <c r="CS827" s="100"/>
    </row>
    <row r="828" spans="16:97" ht="14.25" customHeight="1">
      <c r="P828" s="100"/>
      <c r="AF828" s="100"/>
      <c r="AV828" s="100"/>
      <c r="BM828" s="100"/>
      <c r="CC828" s="100"/>
      <c r="CS828" s="100"/>
    </row>
    <row r="829" spans="16:97" ht="14.25" customHeight="1">
      <c r="P829" s="100"/>
      <c r="AF829" s="100"/>
      <c r="AV829" s="100"/>
      <c r="BM829" s="100"/>
      <c r="CC829" s="100"/>
      <c r="CS829" s="100"/>
    </row>
    <row r="830" spans="16:97" ht="14.25" customHeight="1">
      <c r="P830" s="100"/>
      <c r="AF830" s="100"/>
      <c r="AV830" s="100"/>
      <c r="BM830" s="100"/>
      <c r="CC830" s="100"/>
      <c r="CS830" s="100"/>
    </row>
    <row r="831" spans="16:97" ht="14.25" customHeight="1">
      <c r="P831" s="100"/>
      <c r="AF831" s="100"/>
      <c r="AV831" s="100"/>
      <c r="BM831" s="100"/>
      <c r="CC831" s="100"/>
      <c r="CS831" s="100"/>
    </row>
    <row r="832" spans="16:97" ht="14.25" customHeight="1">
      <c r="P832" s="100"/>
      <c r="AF832" s="100"/>
      <c r="AV832" s="100"/>
      <c r="BM832" s="100"/>
      <c r="CC832" s="100"/>
      <c r="CS832" s="100"/>
    </row>
    <row r="833" spans="16:97" ht="14.25" customHeight="1">
      <c r="P833" s="100"/>
      <c r="AF833" s="100"/>
      <c r="AV833" s="100"/>
      <c r="BM833" s="100"/>
      <c r="CC833" s="100"/>
      <c r="CS833" s="100"/>
    </row>
    <row r="834" spans="16:97" ht="14.25" customHeight="1">
      <c r="P834" s="100"/>
      <c r="AF834" s="100"/>
      <c r="AV834" s="100"/>
      <c r="BM834" s="100"/>
      <c r="CC834" s="100"/>
      <c r="CS834" s="100"/>
    </row>
    <row r="835" spans="16:97" ht="14.25" customHeight="1">
      <c r="P835" s="100"/>
      <c r="AF835" s="100"/>
      <c r="AV835" s="100"/>
      <c r="BM835" s="100"/>
      <c r="CC835" s="100"/>
      <c r="CS835" s="100"/>
    </row>
    <row r="836" spans="16:97" ht="14.25" customHeight="1">
      <c r="P836" s="100"/>
      <c r="AF836" s="100"/>
      <c r="AV836" s="100"/>
      <c r="BM836" s="100"/>
      <c r="CC836" s="100"/>
      <c r="CS836" s="100"/>
    </row>
    <row r="837" spans="16:97" ht="14.25" customHeight="1">
      <c r="P837" s="100"/>
      <c r="AF837" s="100"/>
      <c r="AV837" s="100"/>
      <c r="BM837" s="100"/>
      <c r="CC837" s="100"/>
      <c r="CS837" s="100"/>
    </row>
    <row r="838" spans="16:97" ht="14.25" customHeight="1">
      <c r="P838" s="100"/>
      <c r="AF838" s="100"/>
      <c r="AV838" s="100"/>
      <c r="BM838" s="100"/>
      <c r="CC838" s="100"/>
      <c r="CS838" s="100"/>
    </row>
    <row r="839" spans="16:97" ht="14.25" customHeight="1">
      <c r="P839" s="100"/>
      <c r="AF839" s="100"/>
      <c r="AV839" s="100"/>
      <c r="BM839" s="100"/>
      <c r="CC839" s="100"/>
      <c r="CS839" s="100"/>
    </row>
    <row r="840" spans="16:97" ht="14.25" customHeight="1">
      <c r="P840" s="100"/>
      <c r="AF840" s="100"/>
      <c r="AV840" s="100"/>
      <c r="BM840" s="100"/>
      <c r="CC840" s="100"/>
      <c r="CS840" s="100"/>
    </row>
    <row r="841" spans="16:97" ht="14.25" customHeight="1">
      <c r="P841" s="100"/>
      <c r="AF841" s="100"/>
      <c r="AV841" s="100"/>
      <c r="BM841" s="100"/>
      <c r="CC841" s="100"/>
      <c r="CS841" s="100"/>
    </row>
    <row r="842" spans="16:97" ht="14.25" customHeight="1">
      <c r="P842" s="100"/>
      <c r="AF842" s="100"/>
      <c r="AV842" s="100"/>
      <c r="BM842" s="100"/>
      <c r="CC842" s="100"/>
      <c r="CS842" s="100"/>
    </row>
    <row r="843" spans="16:97" ht="14.25" customHeight="1">
      <c r="P843" s="100"/>
      <c r="AF843" s="100"/>
      <c r="AV843" s="100"/>
      <c r="BM843" s="100"/>
      <c r="CC843" s="100"/>
      <c r="CS843" s="100"/>
    </row>
    <row r="844" spans="16:97" ht="14.25" customHeight="1">
      <c r="P844" s="100"/>
      <c r="AF844" s="100"/>
      <c r="AV844" s="100"/>
      <c r="BM844" s="100"/>
      <c r="CC844" s="100"/>
      <c r="CS844" s="100"/>
    </row>
    <row r="845" spans="16:97" ht="14.25" customHeight="1">
      <c r="P845" s="100"/>
      <c r="AF845" s="100"/>
      <c r="AV845" s="100"/>
      <c r="BM845" s="100"/>
      <c r="CC845" s="100"/>
      <c r="CS845" s="100"/>
    </row>
    <row r="846" spans="16:97" ht="14.25" customHeight="1">
      <c r="P846" s="100"/>
      <c r="AF846" s="100"/>
      <c r="AV846" s="100"/>
      <c r="BM846" s="100"/>
      <c r="CC846" s="100"/>
      <c r="CS846" s="100"/>
    </row>
    <row r="847" spans="16:97" ht="14.25" customHeight="1">
      <c r="P847" s="100"/>
      <c r="AF847" s="100"/>
      <c r="AV847" s="100"/>
      <c r="BM847" s="100"/>
      <c r="CC847" s="100"/>
      <c r="CS847" s="100"/>
    </row>
    <row r="848" spans="16:97" ht="14.25" customHeight="1">
      <c r="P848" s="100"/>
      <c r="AF848" s="100"/>
      <c r="AV848" s="100"/>
      <c r="BM848" s="100"/>
      <c r="CC848" s="100"/>
      <c r="CS848" s="100"/>
    </row>
    <row r="849" spans="16:97" ht="14.25" customHeight="1">
      <c r="P849" s="100"/>
      <c r="AF849" s="100"/>
      <c r="AV849" s="100"/>
      <c r="BM849" s="100"/>
      <c r="CC849" s="100"/>
      <c r="CS849" s="100"/>
    </row>
    <row r="850" spans="16:97" ht="14.25" customHeight="1">
      <c r="P850" s="100"/>
      <c r="AF850" s="100"/>
      <c r="AV850" s="100"/>
      <c r="BM850" s="100"/>
      <c r="CC850" s="100"/>
      <c r="CS850" s="100"/>
    </row>
    <row r="851" spans="16:97" ht="14.25" customHeight="1">
      <c r="P851" s="100"/>
      <c r="AF851" s="100"/>
      <c r="AV851" s="100"/>
      <c r="BM851" s="100"/>
      <c r="CC851" s="100"/>
      <c r="CS851" s="100"/>
    </row>
    <row r="852" spans="16:97" ht="14.25" customHeight="1">
      <c r="P852" s="100"/>
      <c r="AF852" s="100"/>
      <c r="AV852" s="100"/>
      <c r="BM852" s="100"/>
      <c r="CC852" s="100"/>
      <c r="CS852" s="100"/>
    </row>
    <row r="853" spans="16:97" ht="14.25" customHeight="1">
      <c r="P853" s="100"/>
      <c r="AF853" s="100"/>
      <c r="AV853" s="100"/>
      <c r="BM853" s="100"/>
      <c r="CC853" s="100"/>
      <c r="CS853" s="100"/>
    </row>
    <row r="854" spans="16:97" ht="14.25" customHeight="1">
      <c r="P854" s="100"/>
      <c r="AF854" s="100"/>
      <c r="AV854" s="100"/>
      <c r="BM854" s="100"/>
      <c r="CC854" s="100"/>
      <c r="CS854" s="100"/>
    </row>
    <row r="855" spans="16:97" ht="14.25" customHeight="1">
      <c r="P855" s="100"/>
      <c r="AF855" s="100"/>
      <c r="AV855" s="100"/>
      <c r="BM855" s="100"/>
      <c r="CC855" s="100"/>
      <c r="CS855" s="100"/>
    </row>
    <row r="856" spans="16:97" ht="14.25" customHeight="1">
      <c r="P856" s="100"/>
      <c r="AF856" s="100"/>
      <c r="AV856" s="100"/>
      <c r="BM856" s="100"/>
      <c r="CC856" s="100"/>
      <c r="CS856" s="100"/>
    </row>
    <row r="857" spans="16:97" ht="14.25" customHeight="1">
      <c r="P857" s="100"/>
      <c r="AF857" s="100"/>
      <c r="AV857" s="100"/>
      <c r="BM857" s="100"/>
      <c r="CC857" s="100"/>
      <c r="CS857" s="100"/>
    </row>
    <row r="858" spans="16:97" ht="14.25" customHeight="1">
      <c r="P858" s="100"/>
      <c r="AF858" s="100"/>
      <c r="AV858" s="100"/>
      <c r="BM858" s="100"/>
      <c r="CC858" s="100"/>
      <c r="CS858" s="100"/>
    </row>
    <row r="859" spans="16:97" ht="14.25" customHeight="1">
      <c r="P859" s="100"/>
      <c r="AF859" s="100"/>
      <c r="AV859" s="100"/>
      <c r="BM859" s="100"/>
      <c r="CC859" s="100"/>
      <c r="CS859" s="100"/>
    </row>
    <row r="860" spans="16:97" ht="14.25" customHeight="1">
      <c r="P860" s="100"/>
      <c r="AF860" s="100"/>
      <c r="AV860" s="100"/>
      <c r="BM860" s="100"/>
      <c r="CC860" s="100"/>
      <c r="CS860" s="100"/>
    </row>
    <row r="861" spans="16:97" ht="14.25" customHeight="1">
      <c r="P861" s="100"/>
      <c r="AF861" s="100"/>
      <c r="AV861" s="100"/>
      <c r="BM861" s="100"/>
      <c r="CC861" s="100"/>
      <c r="CS861" s="100"/>
    </row>
    <row r="862" spans="16:97" ht="14.25" customHeight="1">
      <c r="P862" s="100"/>
      <c r="AF862" s="100"/>
      <c r="AV862" s="100"/>
      <c r="BM862" s="100"/>
      <c r="CC862" s="100"/>
      <c r="CS862" s="100"/>
    </row>
    <row r="863" spans="16:97" ht="14.25" customHeight="1">
      <c r="P863" s="100"/>
      <c r="AF863" s="100"/>
      <c r="AV863" s="100"/>
      <c r="BM863" s="100"/>
      <c r="CC863" s="100"/>
      <c r="CS863" s="100"/>
    </row>
    <row r="864" spans="16:97" ht="14.25" customHeight="1">
      <c r="P864" s="100"/>
      <c r="AF864" s="100"/>
      <c r="AV864" s="100"/>
      <c r="BM864" s="100"/>
      <c r="CC864" s="100"/>
      <c r="CS864" s="100"/>
    </row>
    <row r="865" spans="16:97" ht="14.25" customHeight="1">
      <c r="P865" s="100"/>
      <c r="AF865" s="100"/>
      <c r="AV865" s="100"/>
      <c r="BM865" s="100"/>
      <c r="CC865" s="100"/>
      <c r="CS865" s="100"/>
    </row>
    <row r="866" spans="16:97" ht="14.25" customHeight="1">
      <c r="P866" s="100"/>
      <c r="AF866" s="100"/>
      <c r="AV866" s="100"/>
      <c r="BM866" s="100"/>
      <c r="CC866" s="100"/>
      <c r="CS866" s="100"/>
    </row>
    <row r="867" spans="16:97" ht="14.25" customHeight="1">
      <c r="P867" s="100"/>
      <c r="AF867" s="100"/>
      <c r="AV867" s="100"/>
      <c r="BM867" s="100"/>
      <c r="CC867" s="100"/>
      <c r="CS867" s="100"/>
    </row>
    <row r="868" spans="16:97" ht="14.25" customHeight="1">
      <c r="P868" s="100"/>
      <c r="AF868" s="100"/>
      <c r="AV868" s="100"/>
      <c r="BM868" s="100"/>
      <c r="CC868" s="100"/>
      <c r="CS868" s="100"/>
    </row>
    <row r="869" spans="16:97" ht="14.25" customHeight="1">
      <c r="P869" s="100"/>
      <c r="AF869" s="100"/>
      <c r="AV869" s="100"/>
      <c r="BM869" s="100"/>
      <c r="CC869" s="100"/>
      <c r="CS869" s="100"/>
    </row>
    <row r="870" spans="16:97" ht="14.25" customHeight="1">
      <c r="P870" s="100"/>
      <c r="AF870" s="100"/>
      <c r="AV870" s="100"/>
      <c r="BM870" s="100"/>
      <c r="CC870" s="100"/>
      <c r="CS870" s="100"/>
    </row>
    <row r="871" spans="16:97" ht="14.25" customHeight="1">
      <c r="P871" s="100"/>
      <c r="AF871" s="100"/>
      <c r="AV871" s="100"/>
      <c r="BM871" s="100"/>
      <c r="CC871" s="100"/>
      <c r="CS871" s="100"/>
    </row>
    <row r="872" spans="16:97" ht="14.25" customHeight="1">
      <c r="P872" s="100"/>
      <c r="AF872" s="100"/>
      <c r="AV872" s="100"/>
      <c r="BM872" s="100"/>
      <c r="CC872" s="100"/>
      <c r="CS872" s="100"/>
    </row>
    <row r="873" spans="16:97" ht="14.25" customHeight="1">
      <c r="P873" s="100"/>
      <c r="AF873" s="100"/>
      <c r="AV873" s="100"/>
      <c r="BM873" s="100"/>
      <c r="CC873" s="100"/>
      <c r="CS873" s="100"/>
    </row>
    <row r="874" spans="16:97" ht="14.25" customHeight="1">
      <c r="P874" s="100"/>
      <c r="AF874" s="100"/>
      <c r="AV874" s="100"/>
      <c r="BM874" s="100"/>
      <c r="CC874" s="100"/>
      <c r="CS874" s="100"/>
    </row>
    <row r="875" spans="16:97" ht="14.25" customHeight="1">
      <c r="P875" s="100"/>
      <c r="AF875" s="100"/>
      <c r="AV875" s="100"/>
      <c r="BM875" s="100"/>
      <c r="CC875" s="100"/>
      <c r="CS875" s="100"/>
    </row>
    <row r="876" spans="16:97" ht="14.25" customHeight="1">
      <c r="P876" s="100"/>
      <c r="AF876" s="100"/>
      <c r="AV876" s="100"/>
      <c r="BM876" s="100"/>
      <c r="CC876" s="100"/>
      <c r="CS876" s="100"/>
    </row>
    <row r="877" spans="16:97" ht="14.25" customHeight="1">
      <c r="P877" s="100"/>
      <c r="AF877" s="100"/>
      <c r="AV877" s="100"/>
      <c r="BM877" s="100"/>
      <c r="CC877" s="100"/>
      <c r="CS877" s="100"/>
    </row>
    <row r="878" spans="16:97" ht="14.25" customHeight="1">
      <c r="P878" s="100"/>
      <c r="AF878" s="100"/>
      <c r="AV878" s="100"/>
      <c r="BM878" s="100"/>
      <c r="CC878" s="100"/>
      <c r="CS878" s="100"/>
    </row>
    <row r="879" spans="16:97" ht="14.25" customHeight="1">
      <c r="P879" s="100"/>
      <c r="AF879" s="100"/>
      <c r="AV879" s="100"/>
      <c r="BM879" s="100"/>
      <c r="CC879" s="100"/>
      <c r="CS879" s="100"/>
    </row>
    <row r="880" spans="16:97" ht="14.25" customHeight="1">
      <c r="P880" s="100"/>
      <c r="AF880" s="100"/>
      <c r="AV880" s="100"/>
      <c r="BM880" s="100"/>
      <c r="CC880" s="100"/>
      <c r="CS880" s="100"/>
    </row>
    <row r="881" spans="16:97" ht="14.25" customHeight="1">
      <c r="P881" s="100"/>
      <c r="AF881" s="100"/>
      <c r="AV881" s="100"/>
      <c r="BM881" s="100"/>
      <c r="CC881" s="100"/>
      <c r="CS881" s="100"/>
    </row>
    <row r="882" spans="16:97" ht="14.25" customHeight="1">
      <c r="P882" s="100"/>
      <c r="AF882" s="100"/>
      <c r="AV882" s="100"/>
      <c r="BM882" s="100"/>
      <c r="CC882" s="100"/>
      <c r="CS882" s="100"/>
    </row>
    <row r="883" spans="16:97" ht="14.25" customHeight="1">
      <c r="P883" s="100"/>
      <c r="AF883" s="100"/>
      <c r="AV883" s="100"/>
      <c r="BM883" s="100"/>
      <c r="CC883" s="100"/>
      <c r="CS883" s="100"/>
    </row>
    <row r="884" spans="16:97" ht="14.25" customHeight="1">
      <c r="P884" s="100"/>
      <c r="AF884" s="100"/>
      <c r="AV884" s="100"/>
      <c r="BM884" s="100"/>
      <c r="CC884" s="100"/>
      <c r="CS884" s="100"/>
    </row>
    <row r="885" spans="16:97" ht="14.25" customHeight="1">
      <c r="P885" s="100"/>
      <c r="AF885" s="100"/>
      <c r="AV885" s="100"/>
      <c r="BM885" s="100"/>
      <c r="CC885" s="100"/>
      <c r="CS885" s="100"/>
    </row>
    <row r="886" spans="16:97" ht="14.25" customHeight="1">
      <c r="P886" s="100"/>
      <c r="AF886" s="100"/>
      <c r="AV886" s="100"/>
      <c r="BM886" s="100"/>
      <c r="CC886" s="100"/>
      <c r="CS886" s="100"/>
    </row>
    <row r="887" spans="16:97" ht="14.25" customHeight="1">
      <c r="P887" s="100"/>
      <c r="AF887" s="100"/>
      <c r="AV887" s="100"/>
      <c r="BM887" s="100"/>
      <c r="CC887" s="100"/>
      <c r="CS887" s="100"/>
    </row>
    <row r="888" spans="16:97" ht="14.25" customHeight="1">
      <c r="P888" s="100"/>
      <c r="AF888" s="100"/>
      <c r="AV888" s="100"/>
      <c r="BM888" s="100"/>
      <c r="CC888" s="100"/>
      <c r="CS888" s="100"/>
    </row>
    <row r="889" spans="16:97" ht="14.25" customHeight="1">
      <c r="P889" s="100"/>
      <c r="AF889" s="100"/>
      <c r="AV889" s="100"/>
      <c r="BM889" s="100"/>
      <c r="CC889" s="100"/>
      <c r="CS889" s="100"/>
    </row>
    <row r="890" spans="16:97" ht="14.25" customHeight="1">
      <c r="P890" s="100"/>
      <c r="AF890" s="100"/>
      <c r="AV890" s="100"/>
      <c r="BM890" s="100"/>
      <c r="CC890" s="100"/>
      <c r="CS890" s="100"/>
    </row>
    <row r="891" spans="16:97" ht="14.25" customHeight="1">
      <c r="P891" s="100"/>
      <c r="AF891" s="100"/>
      <c r="AV891" s="100"/>
      <c r="BM891" s="100"/>
      <c r="CC891" s="100"/>
      <c r="CS891" s="100"/>
    </row>
    <row r="892" spans="16:97" ht="14.25" customHeight="1">
      <c r="P892" s="100"/>
      <c r="AF892" s="100"/>
      <c r="AV892" s="100"/>
      <c r="BM892" s="100"/>
      <c r="CC892" s="100"/>
      <c r="CS892" s="100"/>
    </row>
    <row r="893" spans="16:97" ht="14.25" customHeight="1">
      <c r="P893" s="100"/>
      <c r="AF893" s="100"/>
      <c r="AV893" s="100"/>
      <c r="BM893" s="100"/>
      <c r="CC893" s="100"/>
      <c r="CS893" s="100"/>
    </row>
    <row r="894" spans="16:97" ht="14.25" customHeight="1">
      <c r="P894" s="100"/>
      <c r="AF894" s="100"/>
      <c r="AV894" s="100"/>
      <c r="BM894" s="100"/>
      <c r="CC894" s="100"/>
      <c r="CS894" s="100"/>
    </row>
    <row r="895" spans="16:97" ht="14.25" customHeight="1">
      <c r="P895" s="100"/>
      <c r="AF895" s="100"/>
      <c r="AV895" s="100"/>
      <c r="BM895" s="100"/>
      <c r="CC895" s="100"/>
      <c r="CS895" s="100"/>
    </row>
    <row r="896" spans="16:97" ht="14.25" customHeight="1">
      <c r="P896" s="100"/>
      <c r="AF896" s="100"/>
      <c r="AV896" s="100"/>
      <c r="BM896" s="100"/>
      <c r="CC896" s="100"/>
      <c r="CS896" s="100"/>
    </row>
    <row r="897" spans="16:97" ht="14.25" customHeight="1">
      <c r="P897" s="100"/>
      <c r="AF897" s="100"/>
      <c r="AV897" s="100"/>
      <c r="BM897" s="100"/>
      <c r="CC897" s="100"/>
      <c r="CS897" s="100"/>
    </row>
    <row r="898" spans="16:97" ht="14.25" customHeight="1">
      <c r="P898" s="100"/>
      <c r="AF898" s="100"/>
      <c r="AV898" s="100"/>
      <c r="BM898" s="100"/>
      <c r="CC898" s="100"/>
      <c r="CS898" s="100"/>
    </row>
    <row r="899" spans="16:97" ht="14.25" customHeight="1">
      <c r="P899" s="100"/>
      <c r="AF899" s="100"/>
      <c r="AV899" s="100"/>
      <c r="BM899" s="100"/>
      <c r="CC899" s="100"/>
      <c r="CS899" s="100"/>
    </row>
    <row r="900" spans="16:97" ht="14.25" customHeight="1">
      <c r="P900" s="100"/>
      <c r="AF900" s="100"/>
      <c r="AV900" s="100"/>
      <c r="BM900" s="100"/>
      <c r="CC900" s="100"/>
      <c r="CS900" s="100"/>
    </row>
    <row r="901" spans="16:97" ht="14.25" customHeight="1">
      <c r="P901" s="100"/>
      <c r="AF901" s="100"/>
      <c r="AV901" s="100"/>
      <c r="BM901" s="100"/>
      <c r="CC901" s="100"/>
      <c r="CS901" s="100"/>
    </row>
    <row r="902" spans="16:97" ht="14.25" customHeight="1">
      <c r="P902" s="100"/>
      <c r="AF902" s="100"/>
      <c r="AV902" s="100"/>
      <c r="BM902" s="100"/>
      <c r="CC902" s="100"/>
      <c r="CS902" s="100"/>
    </row>
    <row r="903" spans="16:97" ht="14.25" customHeight="1">
      <c r="P903" s="100"/>
      <c r="AF903" s="100"/>
      <c r="AV903" s="100"/>
      <c r="BM903" s="100"/>
      <c r="CC903" s="100"/>
      <c r="CS903" s="100"/>
    </row>
    <row r="904" spans="16:97" ht="14.25" customHeight="1">
      <c r="P904" s="100"/>
      <c r="AF904" s="100"/>
      <c r="AV904" s="100"/>
      <c r="BM904" s="100"/>
      <c r="CC904" s="100"/>
      <c r="CS904" s="100"/>
    </row>
    <row r="905" spans="16:97" ht="14.25" customHeight="1">
      <c r="P905" s="100"/>
      <c r="AF905" s="100"/>
      <c r="AV905" s="100"/>
      <c r="BM905" s="100"/>
      <c r="CC905" s="100"/>
      <c r="CS905" s="100"/>
    </row>
    <row r="906" spans="16:97" ht="14.25" customHeight="1">
      <c r="P906" s="100"/>
      <c r="AF906" s="100"/>
      <c r="AV906" s="100"/>
      <c r="BM906" s="100"/>
      <c r="CC906" s="100"/>
      <c r="CS906" s="100"/>
    </row>
    <row r="907" spans="16:97" ht="14.25" customHeight="1">
      <c r="P907" s="100"/>
      <c r="AF907" s="100"/>
      <c r="AV907" s="100"/>
      <c r="BM907" s="100"/>
      <c r="CC907" s="100"/>
      <c r="CS907" s="100"/>
    </row>
    <row r="908" spans="16:97" ht="14.25" customHeight="1">
      <c r="P908" s="100"/>
      <c r="AF908" s="100"/>
      <c r="AV908" s="100"/>
      <c r="BM908" s="100"/>
      <c r="CC908" s="100"/>
      <c r="CS908" s="100"/>
    </row>
    <row r="909" spans="16:97" ht="14.25" customHeight="1">
      <c r="P909" s="100"/>
      <c r="AF909" s="100"/>
      <c r="AV909" s="100"/>
      <c r="BM909" s="100"/>
      <c r="CC909" s="100"/>
      <c r="CS909" s="100"/>
    </row>
    <row r="910" spans="16:97" ht="14.25" customHeight="1">
      <c r="P910" s="100"/>
      <c r="AF910" s="100"/>
      <c r="AV910" s="100"/>
      <c r="BM910" s="100"/>
      <c r="CC910" s="100"/>
      <c r="CS910" s="100"/>
    </row>
    <row r="911" spans="16:97" ht="14.25" customHeight="1">
      <c r="P911" s="100"/>
      <c r="AF911" s="100"/>
      <c r="AV911" s="100"/>
      <c r="BM911" s="100"/>
      <c r="CC911" s="100"/>
      <c r="CS911" s="100"/>
    </row>
  </sheetData>
  <mergeCells count="12">
    <mergeCell ref="CH5:CU5"/>
    <mergeCell ref="J17:S17"/>
    <mergeCell ref="CL17:CU17"/>
    <mergeCell ref="Z17:AI17"/>
    <mergeCell ref="AP17:AY17"/>
    <mergeCell ref="BF17:BO17"/>
    <mergeCell ref="BV17:CE17"/>
    <mergeCell ref="F5:S5"/>
    <mergeCell ref="V5:AI5"/>
    <mergeCell ref="AL5:AY5"/>
    <mergeCell ref="BB5:BO5"/>
    <mergeCell ref="BR5:CE5"/>
  </mergeCells>
  <printOptions gridLines="1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B2:I41"/>
  <sheetViews>
    <sheetView workbookViewId="0">
      <selection activeCell="H48" sqref="H48"/>
    </sheetView>
  </sheetViews>
  <sheetFormatPr defaultColWidth="14.42578125" defaultRowHeight="15" customHeight="1"/>
  <cols>
    <col min="2" max="2" width="42.42578125" customWidth="1"/>
    <col min="9" max="9" width="16.85546875" customWidth="1"/>
  </cols>
  <sheetData>
    <row r="2" spans="2:9">
      <c r="B2" s="8" t="s">
        <v>31</v>
      </c>
      <c r="C2" s="21" t="s">
        <v>19</v>
      </c>
      <c r="D2" s="21" t="s">
        <v>21</v>
      </c>
      <c r="E2" s="21" t="s">
        <v>23</v>
      </c>
      <c r="F2" s="23" t="s">
        <v>24</v>
      </c>
      <c r="G2" s="23" t="s">
        <v>26</v>
      </c>
      <c r="H2" s="23" t="s">
        <v>29</v>
      </c>
    </row>
    <row r="3" spans="2:9">
      <c r="B3" s="33" t="s">
        <v>55</v>
      </c>
      <c r="C3" s="34">
        <v>0</v>
      </c>
      <c r="D3" s="34">
        <v>75</v>
      </c>
      <c r="E3" s="34">
        <v>75</v>
      </c>
      <c r="F3" s="34">
        <v>75</v>
      </c>
      <c r="G3" s="34">
        <v>75</v>
      </c>
      <c r="H3" s="34">
        <v>75</v>
      </c>
    </row>
    <row r="4" spans="2:9">
      <c r="B4" s="33" t="s">
        <v>56</v>
      </c>
      <c r="C4" s="34">
        <v>0</v>
      </c>
      <c r="D4" s="34">
        <v>50</v>
      </c>
      <c r="E4" s="34">
        <v>75</v>
      </c>
      <c r="F4" s="34">
        <v>75</v>
      </c>
      <c r="G4" s="34">
        <v>75</v>
      </c>
      <c r="H4" s="34">
        <v>75</v>
      </c>
    </row>
    <row r="5" spans="2:9">
      <c r="B5" s="33" t="s">
        <v>57</v>
      </c>
      <c r="C5" s="34">
        <v>0</v>
      </c>
      <c r="D5" s="34">
        <v>50</v>
      </c>
      <c r="E5" s="34">
        <v>50</v>
      </c>
      <c r="F5" s="34">
        <v>75</v>
      </c>
      <c r="G5" s="34">
        <v>75</v>
      </c>
      <c r="H5" s="34">
        <v>75</v>
      </c>
    </row>
    <row r="6" spans="2:9">
      <c r="B6" s="33" t="s">
        <v>59</v>
      </c>
      <c r="C6" s="34">
        <v>0</v>
      </c>
      <c r="D6" s="34">
        <v>50</v>
      </c>
      <c r="E6" s="34">
        <v>50</v>
      </c>
      <c r="F6" s="34">
        <v>50</v>
      </c>
      <c r="G6" s="34">
        <v>75</v>
      </c>
      <c r="H6" s="34">
        <v>75</v>
      </c>
    </row>
    <row r="7" spans="2:9">
      <c r="B7" s="33" t="s">
        <v>60</v>
      </c>
      <c r="C7" s="34">
        <v>0</v>
      </c>
      <c r="D7" s="34">
        <v>0</v>
      </c>
      <c r="E7" s="34">
        <v>50</v>
      </c>
      <c r="F7" s="34">
        <v>50</v>
      </c>
      <c r="G7" s="34">
        <v>50</v>
      </c>
      <c r="H7" s="34">
        <v>75</v>
      </c>
    </row>
    <row r="8" spans="2:9">
      <c r="B8" s="25" t="s">
        <v>61</v>
      </c>
      <c r="C8" s="34">
        <v>0</v>
      </c>
      <c r="D8" s="34">
        <v>0</v>
      </c>
      <c r="E8" s="34">
        <v>0</v>
      </c>
      <c r="F8" s="34">
        <v>50</v>
      </c>
      <c r="G8" s="34">
        <v>50</v>
      </c>
      <c r="H8" s="34">
        <v>50</v>
      </c>
    </row>
    <row r="9" spans="2:9">
      <c r="B9" s="25" t="s">
        <v>62</v>
      </c>
      <c r="C9" s="34">
        <v>0</v>
      </c>
      <c r="D9" s="34">
        <v>0</v>
      </c>
      <c r="E9" s="34">
        <v>0</v>
      </c>
      <c r="F9" s="34">
        <v>0</v>
      </c>
      <c r="G9" s="34">
        <v>50</v>
      </c>
      <c r="H9" s="34">
        <v>50</v>
      </c>
    </row>
    <row r="10" spans="2:9">
      <c r="C10" s="357">
        <f t="shared" ref="C10:H10" si="0">SUM(C3:C9)</f>
        <v>0</v>
      </c>
      <c r="D10" s="357">
        <f t="shared" si="0"/>
        <v>225</v>
      </c>
      <c r="E10" s="357">
        <f t="shared" si="0"/>
        <v>300</v>
      </c>
      <c r="F10" s="357">
        <f t="shared" si="0"/>
        <v>375</v>
      </c>
      <c r="G10" s="357">
        <f t="shared" si="0"/>
        <v>450</v>
      </c>
      <c r="H10" s="357">
        <f t="shared" si="0"/>
        <v>475</v>
      </c>
    </row>
    <row r="11" spans="2:9">
      <c r="C11" s="358" t="s">
        <v>8</v>
      </c>
      <c r="D11" s="358" t="s">
        <v>9</v>
      </c>
      <c r="E11" s="358" t="s">
        <v>10</v>
      </c>
      <c r="F11" s="358" t="s">
        <v>11</v>
      </c>
      <c r="G11" s="358" t="s">
        <v>12</v>
      </c>
      <c r="H11" s="359" t="s">
        <v>13</v>
      </c>
      <c r="I11" s="94"/>
    </row>
    <row r="12" spans="2:9">
      <c r="C12" s="360" t="s">
        <v>203</v>
      </c>
      <c r="D12" s="360" t="s">
        <v>204</v>
      </c>
      <c r="E12" s="360" t="s">
        <v>205</v>
      </c>
      <c r="F12" s="360" t="s">
        <v>206</v>
      </c>
      <c r="G12" s="360" t="s">
        <v>207</v>
      </c>
      <c r="H12" s="360" t="s">
        <v>208</v>
      </c>
      <c r="I12" s="360" t="s">
        <v>209</v>
      </c>
    </row>
    <row r="13" spans="2:9">
      <c r="B13" s="25" t="s">
        <v>164</v>
      </c>
      <c r="C13" s="95">
        <v>0.5</v>
      </c>
      <c r="D13" s="95">
        <v>1</v>
      </c>
      <c r="E13" s="95">
        <v>1</v>
      </c>
      <c r="F13" s="95">
        <v>1</v>
      </c>
      <c r="G13" s="95">
        <v>1</v>
      </c>
      <c r="H13" s="95">
        <v>1</v>
      </c>
      <c r="I13" s="361">
        <v>90000</v>
      </c>
    </row>
    <row r="14" spans="2:9">
      <c r="B14" s="25" t="s">
        <v>181</v>
      </c>
      <c r="C14" s="94"/>
      <c r="D14" s="95">
        <v>1</v>
      </c>
      <c r="E14" s="95">
        <v>1</v>
      </c>
      <c r="F14" s="95">
        <v>1</v>
      </c>
      <c r="G14" s="95">
        <v>1</v>
      </c>
      <c r="H14" s="95">
        <v>1</v>
      </c>
      <c r="I14" s="361">
        <v>65000</v>
      </c>
    </row>
    <row r="15" spans="2:9">
      <c r="B15" s="25" t="s">
        <v>183</v>
      </c>
      <c r="C15" s="94"/>
      <c r="D15" s="95">
        <v>1</v>
      </c>
      <c r="E15" s="95">
        <v>1</v>
      </c>
      <c r="F15" s="95">
        <v>1</v>
      </c>
      <c r="G15" s="95">
        <v>1</v>
      </c>
      <c r="H15" s="95">
        <v>1</v>
      </c>
      <c r="I15" s="361">
        <v>65000</v>
      </c>
    </row>
    <row r="16" spans="2:9">
      <c r="B16" s="25" t="s">
        <v>185</v>
      </c>
      <c r="C16" s="94"/>
      <c r="D16" s="95">
        <v>0.5</v>
      </c>
      <c r="E16" s="95">
        <v>0.5</v>
      </c>
      <c r="F16" s="95">
        <v>0.5</v>
      </c>
      <c r="G16" s="95">
        <v>0.5</v>
      </c>
      <c r="H16" s="95">
        <v>0.5</v>
      </c>
      <c r="I16" s="361">
        <v>65000</v>
      </c>
    </row>
    <row r="17" spans="2:9">
      <c r="B17" s="25" t="s">
        <v>187</v>
      </c>
      <c r="C17" s="94"/>
      <c r="D17" s="95">
        <v>1</v>
      </c>
      <c r="E17" s="95">
        <v>1</v>
      </c>
      <c r="F17" s="95">
        <v>1</v>
      </c>
      <c r="G17" s="95">
        <v>2</v>
      </c>
      <c r="H17" s="95">
        <v>2</v>
      </c>
      <c r="I17" s="361">
        <v>55000</v>
      </c>
    </row>
    <row r="18" spans="2:9">
      <c r="B18" s="25" t="s">
        <v>190</v>
      </c>
      <c r="C18" s="95">
        <v>0.5</v>
      </c>
      <c r="D18" s="95">
        <v>2</v>
      </c>
      <c r="E18" s="95">
        <v>2</v>
      </c>
      <c r="F18" s="95">
        <v>2</v>
      </c>
      <c r="G18" s="95">
        <v>2</v>
      </c>
      <c r="H18" s="95">
        <v>2</v>
      </c>
      <c r="I18" s="361">
        <v>30000</v>
      </c>
    </row>
    <row r="19" spans="2:9">
      <c r="B19" s="25" t="s">
        <v>210</v>
      </c>
      <c r="C19" s="94"/>
      <c r="D19" s="95">
        <v>3</v>
      </c>
      <c r="E19" s="95">
        <v>4</v>
      </c>
      <c r="F19" s="95">
        <v>5</v>
      </c>
      <c r="G19" s="95">
        <v>6</v>
      </c>
      <c r="H19" s="95">
        <v>7</v>
      </c>
      <c r="I19" s="361">
        <v>50000</v>
      </c>
    </row>
    <row r="20" spans="2:9">
      <c r="B20" s="25" t="s">
        <v>211</v>
      </c>
      <c r="C20" s="94"/>
      <c r="D20" s="95">
        <v>3</v>
      </c>
      <c r="E20" s="95">
        <v>4</v>
      </c>
      <c r="F20" s="95">
        <v>5</v>
      </c>
      <c r="G20" s="95">
        <v>6</v>
      </c>
      <c r="H20" s="95">
        <v>7</v>
      </c>
      <c r="I20" s="361">
        <v>50000</v>
      </c>
    </row>
    <row r="21" spans="2:9">
      <c r="B21" s="25" t="s">
        <v>212</v>
      </c>
      <c r="C21" s="94"/>
      <c r="D21" s="95">
        <v>2</v>
      </c>
      <c r="E21" s="95">
        <v>3</v>
      </c>
      <c r="F21" s="95">
        <v>3</v>
      </c>
      <c r="G21" s="95">
        <v>4</v>
      </c>
      <c r="H21" s="95">
        <v>5</v>
      </c>
      <c r="I21" s="361">
        <v>50000</v>
      </c>
    </row>
    <row r="22" spans="2:9">
      <c r="B22" s="25" t="s">
        <v>214</v>
      </c>
      <c r="C22" s="94"/>
      <c r="D22" s="95">
        <v>2</v>
      </c>
      <c r="E22" s="95">
        <v>3</v>
      </c>
      <c r="F22" s="95">
        <v>3</v>
      </c>
      <c r="G22" s="95">
        <v>4</v>
      </c>
      <c r="H22" s="95">
        <v>5</v>
      </c>
      <c r="I22" s="361">
        <v>50000</v>
      </c>
    </row>
    <row r="23" spans="2:9">
      <c r="B23" s="25" t="s">
        <v>215</v>
      </c>
      <c r="C23" s="94"/>
      <c r="D23" s="95">
        <v>1</v>
      </c>
      <c r="E23" s="95">
        <v>1</v>
      </c>
      <c r="F23" s="95">
        <v>2</v>
      </c>
      <c r="G23" s="95">
        <v>2</v>
      </c>
      <c r="H23" s="95">
        <v>2</v>
      </c>
      <c r="I23" s="361">
        <v>50000</v>
      </c>
    </row>
    <row r="24" spans="2:9">
      <c r="B24" s="25" t="s">
        <v>216</v>
      </c>
      <c r="C24" s="94"/>
      <c r="D24" s="95">
        <v>0.5</v>
      </c>
      <c r="E24" s="95">
        <v>0.5</v>
      </c>
      <c r="F24" s="95">
        <v>0.5</v>
      </c>
      <c r="G24" s="95">
        <v>0.5</v>
      </c>
      <c r="H24" s="95">
        <v>0.5</v>
      </c>
      <c r="I24" s="361">
        <v>50000</v>
      </c>
    </row>
    <row r="25" spans="2:9">
      <c r="B25" s="25" t="s">
        <v>217</v>
      </c>
      <c r="C25" s="94"/>
      <c r="D25" s="95">
        <v>0.5</v>
      </c>
      <c r="E25" s="95">
        <v>0.5</v>
      </c>
      <c r="F25" s="95">
        <v>0.5</v>
      </c>
      <c r="G25" s="95">
        <v>0.5</v>
      </c>
      <c r="H25" s="95">
        <v>0.5</v>
      </c>
      <c r="I25" s="361">
        <v>50000</v>
      </c>
    </row>
    <row r="26" spans="2:9">
      <c r="B26" s="25" t="s">
        <v>218</v>
      </c>
      <c r="C26" s="94"/>
      <c r="D26" s="95">
        <v>1</v>
      </c>
      <c r="E26" s="95">
        <v>1</v>
      </c>
      <c r="F26" s="95">
        <v>1</v>
      </c>
      <c r="G26" s="95">
        <v>2</v>
      </c>
      <c r="H26" s="95">
        <v>2</v>
      </c>
      <c r="I26" s="361">
        <v>50000</v>
      </c>
    </row>
    <row r="27" spans="2:9">
      <c r="B27" s="25" t="s">
        <v>219</v>
      </c>
      <c r="C27" s="94"/>
      <c r="D27" s="95"/>
      <c r="E27" s="95">
        <v>1</v>
      </c>
      <c r="F27" s="95">
        <v>1</v>
      </c>
      <c r="G27" s="95">
        <v>1</v>
      </c>
      <c r="H27" s="95">
        <v>1</v>
      </c>
      <c r="I27" s="361">
        <v>50000</v>
      </c>
    </row>
    <row r="28" spans="2:9">
      <c r="B28" s="25" t="s">
        <v>220</v>
      </c>
      <c r="C28" s="94"/>
      <c r="D28" s="95">
        <v>2</v>
      </c>
      <c r="E28" s="95">
        <v>2</v>
      </c>
      <c r="F28" s="95">
        <v>3</v>
      </c>
      <c r="G28" s="95">
        <v>3</v>
      </c>
      <c r="H28" s="95">
        <v>3</v>
      </c>
      <c r="I28" s="361">
        <v>50000</v>
      </c>
    </row>
    <row r="29" spans="2:9">
      <c r="B29" s="25" t="s">
        <v>221</v>
      </c>
      <c r="C29" s="94"/>
      <c r="D29" s="95">
        <v>1</v>
      </c>
      <c r="E29" s="95">
        <v>1</v>
      </c>
      <c r="F29" s="95">
        <v>2</v>
      </c>
      <c r="G29" s="95">
        <v>2</v>
      </c>
      <c r="H29" s="95">
        <v>2</v>
      </c>
      <c r="I29" s="361">
        <v>50000</v>
      </c>
    </row>
    <row r="30" spans="2:9">
      <c r="B30" s="25" t="s">
        <v>222</v>
      </c>
      <c r="C30" s="94"/>
      <c r="D30" s="95">
        <v>1</v>
      </c>
      <c r="E30" s="95">
        <v>1</v>
      </c>
      <c r="F30" s="95">
        <v>2</v>
      </c>
      <c r="G30" s="95">
        <v>2</v>
      </c>
      <c r="H30" s="95">
        <v>2</v>
      </c>
      <c r="I30" s="361">
        <v>55000</v>
      </c>
    </row>
    <row r="31" spans="2:9">
      <c r="B31" s="25" t="s">
        <v>223</v>
      </c>
      <c r="C31" s="94"/>
      <c r="D31" s="95">
        <v>0.5</v>
      </c>
      <c r="E31" s="95">
        <v>0.5</v>
      </c>
      <c r="F31" s="95">
        <v>0.5</v>
      </c>
      <c r="G31" s="95">
        <v>0.5</v>
      </c>
      <c r="H31" s="95">
        <v>0.5</v>
      </c>
      <c r="I31" s="361">
        <v>15000</v>
      </c>
    </row>
    <row r="32" spans="2:9">
      <c r="C32" s="94"/>
      <c r="D32" s="94"/>
      <c r="E32" s="94"/>
      <c r="F32" s="94"/>
      <c r="G32" s="94"/>
      <c r="H32" s="94"/>
      <c r="I32" s="94"/>
    </row>
    <row r="33" spans="2:9">
      <c r="C33" s="94"/>
      <c r="D33" s="94"/>
      <c r="E33" s="94"/>
      <c r="F33" s="94"/>
      <c r="G33" s="94"/>
      <c r="H33" s="94"/>
      <c r="I33" s="94"/>
    </row>
    <row r="34" spans="2:9">
      <c r="C34" s="94"/>
      <c r="D34" s="94"/>
      <c r="E34" s="94"/>
      <c r="F34" s="94"/>
      <c r="G34" s="94"/>
      <c r="H34" s="94"/>
      <c r="I34" s="94"/>
    </row>
    <row r="35" spans="2:9">
      <c r="B35" s="266" t="s">
        <v>43</v>
      </c>
      <c r="C35" s="362">
        <f t="shared" ref="C35:H35" si="1">SUM(C13:C31)</f>
        <v>1</v>
      </c>
      <c r="D35" s="362">
        <f t="shared" si="1"/>
        <v>24</v>
      </c>
      <c r="E35" s="362">
        <f t="shared" si="1"/>
        <v>29</v>
      </c>
      <c r="F35" s="362">
        <f t="shared" si="1"/>
        <v>35</v>
      </c>
      <c r="G35" s="362">
        <f t="shared" si="1"/>
        <v>41</v>
      </c>
      <c r="H35" s="362">
        <f t="shared" si="1"/>
        <v>45</v>
      </c>
    </row>
    <row r="38" spans="2:9">
      <c r="B38" s="25" t="s">
        <v>224</v>
      </c>
      <c r="C38" s="363">
        <f t="shared" ref="C38:H38" si="2">SUM(C19:C30)</f>
        <v>0</v>
      </c>
      <c r="D38" s="363">
        <f t="shared" si="2"/>
        <v>17</v>
      </c>
      <c r="E38" s="363">
        <f t="shared" si="2"/>
        <v>22</v>
      </c>
      <c r="F38" s="363">
        <f t="shared" si="2"/>
        <v>28</v>
      </c>
      <c r="G38" s="363">
        <f t="shared" si="2"/>
        <v>33</v>
      </c>
      <c r="H38" s="363">
        <f t="shared" si="2"/>
        <v>37</v>
      </c>
    </row>
    <row r="41" spans="2:9">
      <c r="B41" s="266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B4:L9"/>
  <sheetViews>
    <sheetView workbookViewId="0"/>
  </sheetViews>
  <sheetFormatPr defaultColWidth="14.42578125" defaultRowHeight="15" customHeight="1"/>
  <cols>
    <col min="5" max="5" width="4.140625" customWidth="1"/>
    <col min="8" max="8" width="4" customWidth="1"/>
    <col min="10" max="10" width="8" customWidth="1"/>
  </cols>
  <sheetData>
    <row r="4" spans="2:12">
      <c r="C4" s="364" t="s">
        <v>227</v>
      </c>
      <c r="D4" s="5" t="s">
        <v>228</v>
      </c>
      <c r="F4" s="364" t="s">
        <v>227</v>
      </c>
      <c r="G4" s="5" t="s">
        <v>228</v>
      </c>
      <c r="K4" s="364" t="s">
        <v>227</v>
      </c>
      <c r="L4" s="5" t="s">
        <v>228</v>
      </c>
    </row>
    <row r="5" spans="2:12">
      <c r="B5" s="266" t="s">
        <v>9</v>
      </c>
      <c r="C5" s="95">
        <v>260</v>
      </c>
      <c r="D5" s="95">
        <v>225</v>
      </c>
      <c r="F5" s="52">
        <f t="shared" ref="F5:F9" si="0">C5/(C5+D5)</f>
        <v>0.53608247422680411</v>
      </c>
      <c r="G5" s="52">
        <f t="shared" ref="G5:G9" si="1">D5/(C5+D5)</f>
        <v>0.46391752577319589</v>
      </c>
      <c r="I5" s="261">
        <f t="shared" ref="I5:I9" si="2">35075.71*12</f>
        <v>420908.52</v>
      </c>
      <c r="K5" s="365">
        <f t="shared" ref="K5:K9" si="3">F5*I5</f>
        <v>225641.68082474227</v>
      </c>
      <c r="L5" s="365">
        <f t="shared" ref="L5:L9" si="4">G5*I5</f>
        <v>195266.83917525774</v>
      </c>
    </row>
    <row r="6" spans="2:12">
      <c r="B6" s="266" t="s">
        <v>10</v>
      </c>
      <c r="C6" s="95">
        <v>285</v>
      </c>
      <c r="D6" s="95">
        <v>300</v>
      </c>
      <c r="F6" s="52">
        <f t="shared" si="0"/>
        <v>0.48717948717948717</v>
      </c>
      <c r="G6" s="52">
        <f t="shared" si="1"/>
        <v>0.51282051282051277</v>
      </c>
      <c r="I6" s="261">
        <f t="shared" si="2"/>
        <v>420908.52</v>
      </c>
      <c r="K6" s="365">
        <f t="shared" si="3"/>
        <v>205057.99692307692</v>
      </c>
      <c r="L6" s="365">
        <f t="shared" si="4"/>
        <v>215850.52307692307</v>
      </c>
    </row>
    <row r="7" spans="2:12">
      <c r="B7" s="266" t="s">
        <v>11</v>
      </c>
      <c r="C7" s="95">
        <v>310</v>
      </c>
      <c r="D7" s="95">
        <v>375</v>
      </c>
      <c r="F7" s="52">
        <f t="shared" si="0"/>
        <v>0.45255474452554745</v>
      </c>
      <c r="G7" s="52">
        <f t="shared" si="1"/>
        <v>0.54744525547445255</v>
      </c>
      <c r="I7" s="261">
        <f t="shared" si="2"/>
        <v>420908.52</v>
      </c>
      <c r="K7" s="365">
        <f t="shared" si="3"/>
        <v>190484.14773722627</v>
      </c>
      <c r="L7" s="365">
        <f t="shared" si="4"/>
        <v>230424.37226277374</v>
      </c>
    </row>
    <row r="8" spans="2:12">
      <c r="B8" s="266" t="s">
        <v>12</v>
      </c>
      <c r="C8" s="95">
        <v>310</v>
      </c>
      <c r="D8" s="95">
        <v>450</v>
      </c>
      <c r="F8" s="52">
        <f t="shared" si="0"/>
        <v>0.40789473684210525</v>
      </c>
      <c r="G8" s="52">
        <f t="shared" si="1"/>
        <v>0.59210526315789469</v>
      </c>
      <c r="I8" s="261">
        <f t="shared" si="2"/>
        <v>420908.52</v>
      </c>
      <c r="K8" s="365">
        <f t="shared" si="3"/>
        <v>171686.37</v>
      </c>
      <c r="L8" s="365">
        <f t="shared" si="4"/>
        <v>249222.15</v>
      </c>
    </row>
    <row r="9" spans="2:12">
      <c r="B9" s="266" t="s">
        <v>13</v>
      </c>
      <c r="C9" s="95">
        <v>310</v>
      </c>
      <c r="D9" s="95">
        <v>475</v>
      </c>
      <c r="F9" s="52">
        <f t="shared" si="0"/>
        <v>0.39490445859872614</v>
      </c>
      <c r="G9" s="52">
        <f t="shared" si="1"/>
        <v>0.60509554140127386</v>
      </c>
      <c r="I9" s="261">
        <f t="shared" si="2"/>
        <v>420908.52</v>
      </c>
      <c r="K9" s="365">
        <f t="shared" si="3"/>
        <v>166218.65121019111</v>
      </c>
      <c r="L9" s="365">
        <f t="shared" si="4"/>
        <v>254689.86878980891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B5:G33"/>
  <sheetViews>
    <sheetView showGridLines="0" workbookViewId="0">
      <selection activeCell="B48" sqref="B48"/>
    </sheetView>
  </sheetViews>
  <sheetFormatPr defaultColWidth="14.42578125" defaultRowHeight="15" customHeight="1"/>
  <cols>
    <col min="2" max="2" width="28.140625" customWidth="1"/>
    <col min="3" max="3" width="16.140625" customWidth="1"/>
    <col min="4" max="4" width="13.28515625" customWidth="1"/>
    <col min="5" max="5" width="14.42578125" customWidth="1"/>
    <col min="6" max="6" width="13.7109375" customWidth="1"/>
    <col min="7" max="7" width="13.42578125" customWidth="1"/>
  </cols>
  <sheetData>
    <row r="5" spans="2:7">
      <c r="B5" s="366" t="s">
        <v>232</v>
      </c>
      <c r="C5" s="366" t="s">
        <v>233</v>
      </c>
    </row>
    <row r="6" spans="2:7">
      <c r="B6" s="367" t="s">
        <v>45</v>
      </c>
      <c r="C6" s="368">
        <f ca="1">IFERROR(__xludf.DUMMYFUNCTION("importrange(""1J0zAJwe0CyP1x7TUzQAP5yE_E1D9Oh8CiceVEwnfRxk"",""SST Summary!C31:C31"")"),604085.994)</f>
        <v>604085.99399999995</v>
      </c>
    </row>
    <row r="7" spans="2:7">
      <c r="B7" s="367" t="s">
        <v>8</v>
      </c>
      <c r="C7" s="368">
        <f ca="1">IFERROR(__xludf.DUMMYFUNCTION("importrange(""1J0zAJwe0CyP1x7TUzQAP5yE_E1D9Oh8CiceVEwnfRxk"",""SST Summary!F31:F31"")"),1415045.494)</f>
        <v>1415045.4939999999</v>
      </c>
    </row>
    <row r="8" spans="2:7">
      <c r="B8" s="367" t="s">
        <v>9</v>
      </c>
      <c r="C8" s="368">
        <f ca="1">IFERROR(__xludf.DUMMYFUNCTION("importrange(""1J0zAJwe0CyP1x7TUzQAP5yE_E1D9Oh8CiceVEwnfRxk"",""SST Summary!I31:I31"")"),1453819.60387999)</f>
        <v>1453819.6038799901</v>
      </c>
    </row>
    <row r="9" spans="2:7">
      <c r="B9" s="367" t="s">
        <v>10</v>
      </c>
      <c r="C9" s="368">
        <f ca="1">IFERROR(__xludf.DUMMYFUNCTION("importrange(""1J0zAJwe0CyP1x7TUzQAP5yE_E1D9Oh8CiceVEwnfRxk"",""SST Summary!L31:L31"")"),1478069.1959576)</f>
        <v>1478069.1959575999</v>
      </c>
    </row>
    <row r="10" spans="2:7">
      <c r="B10" s="367" t="s">
        <v>11</v>
      </c>
      <c r="C10" s="368">
        <f ca="1">IFERROR(__xludf.DUMMYFUNCTION("importrange(""1J0zAJwe0CyP1x7TUzQAP5yE_E1D9Oh8CiceVEwnfRxk"",""SST Summary!O31:O31"")"),1507803.77987675)</f>
        <v>1507803.77987675</v>
      </c>
    </row>
    <row r="11" spans="2:7">
      <c r="B11" s="367" t="s">
        <v>12</v>
      </c>
      <c r="C11" s="368">
        <f ca="1">IFERROR(__xludf.DUMMYFUNCTION("importrange(""1J0zAJwe0CyP1x7TUzQAP5yE_E1D9Oh8CiceVEwnfRxk"",""SST Summary!R31:R31"")"),1533033.05547428)</f>
        <v>1533033.0554742799</v>
      </c>
    </row>
    <row r="13" spans="2:7">
      <c r="C13" s="391" t="s">
        <v>235</v>
      </c>
      <c r="D13" s="388"/>
      <c r="E13" s="388"/>
      <c r="F13" s="388"/>
      <c r="G13" s="388"/>
    </row>
    <row r="14" spans="2:7">
      <c r="C14" s="5" t="s">
        <v>8</v>
      </c>
      <c r="D14" s="5" t="s">
        <v>9</v>
      </c>
      <c r="E14" s="5" t="s">
        <v>10</v>
      </c>
      <c r="F14" s="5" t="s">
        <v>11</v>
      </c>
      <c r="G14" s="5" t="s">
        <v>12</v>
      </c>
    </row>
    <row r="15" spans="2:7">
      <c r="B15" s="62" t="s">
        <v>236</v>
      </c>
      <c r="C15" s="369">
        <f ca="1">IFERROR(__xludf.DUMMYFUNCTION("importrange(""1tQrCbdpNO3UKW_s-iF5nux-Pbeg07_6jcjtdPOrzxkA"",""MSE K-8 Southeast Rev&amp;Exp!I20:I20"")"),624)</f>
        <v>624</v>
      </c>
      <c r="D15" s="369">
        <f ca="1">IFERROR(__xludf.DUMMYFUNCTION("importrange(""1tQrCbdpNO3UKW_s-iF5nux-Pbeg07_6jcjtdPOrzxkA"",""MSE K-8 Southeast Rev&amp;Exp!L20:L20"")"),624)</f>
        <v>624</v>
      </c>
      <c r="E15" s="369">
        <f ca="1">IFERROR(__xludf.DUMMYFUNCTION("importrange(""1tQrCbdpNO3UKW_s-iF5nux-Pbeg07_6jcjtdPOrzxkA"",""MSE K-8 Southeast Rev&amp;Exp!O20:O20"")"),624)</f>
        <v>624</v>
      </c>
      <c r="F15" s="369">
        <f ca="1">IFERROR(__xludf.DUMMYFUNCTION("importrange(""1tQrCbdpNO3UKW_s-iF5nux-Pbeg07_6jcjtdPOrzxkA"",""MSE K-8 Southeast Rev&amp;Exp!R20:R20"")"),624)</f>
        <v>624</v>
      </c>
      <c r="G15" s="369">
        <f ca="1">IFERROR(__xludf.DUMMYFUNCTION("importrange(""1tQrCbdpNO3UKW_s-iF5nux-Pbeg07_6jcjtdPOrzxkA"",""MSE K-8 Southeast Rev&amp;Exp!U20:U20"")"),624)</f>
        <v>624</v>
      </c>
    </row>
    <row r="16" spans="2:7">
      <c r="B16" s="62" t="s">
        <v>237</v>
      </c>
      <c r="C16" s="369">
        <f ca="1">IFERROR(__xludf.DUMMYFUNCTION("importrange(""1lrXDEHg5yq5k8-qPcFkM0WXvyercRogMqoz7KOXEJHM"",""MSE High Southeast Rev&amp;Exp!I20:I20"")"),290)</f>
        <v>290</v>
      </c>
      <c r="D16" s="369">
        <f ca="1">IFERROR(__xludf.DUMMYFUNCTION("importrange(""1lrXDEHg5yq5k8-qPcFkM0WXvyercRogMqoz7KOXEJHM"",""MSE High Southeast Rev&amp;Exp!L20:L20"")"),300)</f>
        <v>300</v>
      </c>
      <c r="E16" s="369">
        <f ca="1">IFERROR(__xludf.DUMMYFUNCTION("importrange(""1lrXDEHg5yq5k8-qPcFkM0WXvyercRogMqoz7KOXEJHM"",""MSE High Southeast Rev&amp;Exp!O20:O20"")"),300)</f>
        <v>300</v>
      </c>
      <c r="F16" s="369">
        <f ca="1">IFERROR(__xludf.DUMMYFUNCTION("importrange(""1lrXDEHg5yq5k8-qPcFkM0WXvyercRogMqoz7KOXEJHM"",""MSE High Southeast Rev&amp;Exp!R20:R20"")"),300)</f>
        <v>300</v>
      </c>
      <c r="G16" s="369">
        <f ca="1">IFERROR(__xludf.DUMMYFUNCTION("importrange(""1lrXDEHg5yq5k8-qPcFkM0WXvyercRogMqoz7KOXEJHM"",""MSE High Southeast Rev&amp;Exp!U20:U20"")"),300)</f>
        <v>300</v>
      </c>
    </row>
    <row r="17" spans="2:7">
      <c r="B17" s="62" t="s">
        <v>227</v>
      </c>
      <c r="C17" s="369">
        <f ca="1">IFERROR(__xludf.DUMMYFUNCTION("importrange(""1KJisgy1gDvVSF-dIIojJM9HX3Jk6A8HP2jps15lSfgY"",""MSE Elementary Rev&amp;Exp!I20:I20"")"),190)</f>
        <v>190</v>
      </c>
      <c r="D17" s="369">
        <f ca="1">IFERROR(__xludf.DUMMYFUNCTION("importrange(""1KJisgy1gDvVSF-dIIojJM9HX3Jk6A8HP2jps15lSfgY"",""MSE Elementary Rev&amp;Exp!L20:L20"")"),260)</f>
        <v>260</v>
      </c>
      <c r="E17" s="369">
        <f ca="1">IFERROR(__xludf.DUMMYFUNCTION("importrange(""1KJisgy1gDvVSF-dIIojJM9HX3Jk6A8HP2jps15lSfgY"",""MSE Elementary Rev&amp;Exp!O20:O20"")"),285)</f>
        <v>285</v>
      </c>
      <c r="F17" s="369">
        <f ca="1">IFERROR(__xludf.DUMMYFUNCTION("importrange(""1KJisgy1gDvVSF-dIIojJM9HX3Jk6A8HP2jps15lSfgY"",""MSE Elementary Rev&amp;Exp!R20:R20"")"),310)</f>
        <v>310</v>
      </c>
      <c r="G17" s="369">
        <f ca="1">IFERROR(__xludf.DUMMYFUNCTION("importrange(""1KJisgy1gDvVSF-dIIojJM9HX3Jk6A8HP2jps15lSfgY"",""MSE Elementary Rev&amp;Exp!U20:U20"")"),310)</f>
        <v>310</v>
      </c>
    </row>
    <row r="18" spans="2:7">
      <c r="B18" s="62" t="s">
        <v>228</v>
      </c>
      <c r="C18" s="369">
        <f ca="1">IFERROR(__xludf.DUMMYFUNCTION("importrange(""1yPxvIjpJVAIbNZHvU1AC2c9g0zxhGy0Jr0g6sGhhKAc"",""MSE Middle High Rev&amp;Exp!F20:F20"")"),0)</f>
        <v>0</v>
      </c>
      <c r="D18" s="369">
        <f ca="1">IFERROR(__xludf.DUMMYFUNCTION("importrange(""1yPxvIjpJVAIbNZHvU1AC2c9g0zxhGy0Jr0g6sGhhKAc"",""MSE Middle High Rev&amp;Exp!I20:I20"")"),225)</f>
        <v>225</v>
      </c>
      <c r="E18" s="369">
        <f ca="1">IFERROR(__xludf.DUMMYFUNCTION("importrange(""1yPxvIjpJVAIbNZHvU1AC2c9g0zxhGy0Jr0g6sGhhKAc"",""MSE Middle High Rev&amp;Exp!L20:L20"")"),300)</f>
        <v>300</v>
      </c>
      <c r="F18" s="369">
        <f ca="1">IFERROR(__xludf.DUMMYFUNCTION("importrange(""1yPxvIjpJVAIbNZHvU1AC2c9g0zxhGy0Jr0g6sGhhKAc"",""MSE Middle High Rev&amp;Exp!O20:O20"")"),375)</f>
        <v>375</v>
      </c>
      <c r="G18" s="369">
        <f ca="1">IFERROR(__xludf.DUMMYFUNCTION("importrange(""1yPxvIjpJVAIbNZHvU1AC2c9g0zxhGy0Jr0g6sGhhKAc"",""MSE Middle High Rev&amp;Exp!R20:R20"")"),450)</f>
        <v>450</v>
      </c>
    </row>
    <row r="19" spans="2:7">
      <c r="B19" s="339" t="s">
        <v>238</v>
      </c>
      <c r="C19" s="370">
        <f t="shared" ref="C19:G19" ca="1" si="0">SUM(C15:C18)</f>
        <v>1104</v>
      </c>
      <c r="D19" s="370">
        <f t="shared" ca="1" si="0"/>
        <v>1409</v>
      </c>
      <c r="E19" s="370">
        <f t="shared" ca="1" si="0"/>
        <v>1509</v>
      </c>
      <c r="F19" s="370">
        <f t="shared" ca="1" si="0"/>
        <v>1609</v>
      </c>
      <c r="G19" s="370">
        <f t="shared" ca="1" si="0"/>
        <v>1684</v>
      </c>
    </row>
    <row r="20" spans="2:7">
      <c r="B20" s="12"/>
      <c r="C20" s="94"/>
      <c r="D20" s="94"/>
      <c r="E20" s="94"/>
      <c r="F20" s="94"/>
      <c r="G20" s="94"/>
    </row>
    <row r="21" spans="2:7">
      <c r="B21" s="12"/>
      <c r="C21" s="391" t="s">
        <v>239</v>
      </c>
      <c r="D21" s="388"/>
      <c r="E21" s="388"/>
      <c r="F21" s="388"/>
      <c r="G21" s="388"/>
    </row>
    <row r="22" spans="2:7">
      <c r="B22" s="12"/>
      <c r="C22" s="5" t="s">
        <v>8</v>
      </c>
      <c r="D22" s="5" t="s">
        <v>9</v>
      </c>
      <c r="E22" s="5" t="s">
        <v>10</v>
      </c>
      <c r="F22" s="5" t="s">
        <v>11</v>
      </c>
      <c r="G22" s="5" t="s">
        <v>12</v>
      </c>
    </row>
    <row r="23" spans="2:7">
      <c r="B23" s="62" t="s">
        <v>236</v>
      </c>
      <c r="C23" s="371">
        <f t="shared" ref="C23:C26" ca="1" si="1">(C15/C$19)*C$7</f>
        <v>799808.32269565214</v>
      </c>
      <c r="D23" s="371">
        <f t="shared" ref="D23:D26" ca="1" si="2">(D15/D$19)*C$8</f>
        <v>643849.13613989623</v>
      </c>
      <c r="E23" s="371">
        <f t="shared" ref="E23:E26" ca="1" si="3">(E15/E$19)*C$9</f>
        <v>611209.52834827197</v>
      </c>
      <c r="F23" s="371">
        <f t="shared" ref="F23:F26" ca="1" si="4">(F15/F$19)*C$10</f>
        <v>584754.23159918701</v>
      </c>
      <c r="G23" s="371">
        <f t="shared" ref="G23:G26" ca="1" si="5">(G15/G$19)*C$11</f>
        <v>568059.75452253607</v>
      </c>
    </row>
    <row r="24" spans="2:7">
      <c r="B24" s="62" t="s">
        <v>237</v>
      </c>
      <c r="C24" s="371">
        <f t="shared" ca="1" si="1"/>
        <v>371705.79099637677</v>
      </c>
      <c r="D24" s="371">
        <f t="shared" ca="1" si="2"/>
        <v>309542.85391341167</v>
      </c>
      <c r="E24" s="371">
        <f t="shared" ca="1" si="3"/>
        <v>293850.73478282307</v>
      </c>
      <c r="F24" s="371">
        <f t="shared" ca="1" si="4"/>
        <v>281131.84211499378</v>
      </c>
      <c r="G24" s="371">
        <f t="shared" ca="1" si="5"/>
        <v>273105.65121275774</v>
      </c>
    </row>
    <row r="25" spans="2:7">
      <c r="B25" s="62" t="s">
        <v>227</v>
      </c>
      <c r="C25" s="371">
        <f t="shared" ca="1" si="1"/>
        <v>243531.38030797098</v>
      </c>
      <c r="D25" s="371">
        <f t="shared" ca="1" si="2"/>
        <v>268270.47339162341</v>
      </c>
      <c r="E25" s="371">
        <f t="shared" ca="1" si="3"/>
        <v>279158.19804368191</v>
      </c>
      <c r="F25" s="371">
        <f t="shared" ca="1" si="4"/>
        <v>290502.90351882688</v>
      </c>
      <c r="G25" s="371">
        <f t="shared" ca="1" si="5"/>
        <v>282209.17291984963</v>
      </c>
    </row>
    <row r="26" spans="2:7">
      <c r="B26" s="372" t="s">
        <v>228</v>
      </c>
      <c r="C26" s="373">
        <f t="shared" ca="1" si="1"/>
        <v>0</v>
      </c>
      <c r="D26" s="373">
        <f t="shared" ca="1" si="2"/>
        <v>232157.14043505874</v>
      </c>
      <c r="E26" s="373">
        <f t="shared" ca="1" si="3"/>
        <v>293850.73478282307</v>
      </c>
      <c r="F26" s="373">
        <f t="shared" ca="1" si="4"/>
        <v>351414.80264374224</v>
      </c>
      <c r="G26" s="373">
        <f t="shared" ca="1" si="5"/>
        <v>409658.47681913659</v>
      </c>
    </row>
    <row r="27" spans="2:7">
      <c r="B27" s="339" t="s">
        <v>241</v>
      </c>
      <c r="C27" s="374">
        <f t="shared" ref="C27:G27" ca="1" si="6">SUM(C23:C26)</f>
        <v>1415045.4939999999</v>
      </c>
      <c r="D27" s="374">
        <f t="shared" ca="1" si="6"/>
        <v>1453819.6038799901</v>
      </c>
      <c r="E27" s="374">
        <f t="shared" ca="1" si="6"/>
        <v>1478069.1959576001</v>
      </c>
      <c r="F27" s="374">
        <f t="shared" ca="1" si="6"/>
        <v>1507803.77987675</v>
      </c>
      <c r="G27" s="374">
        <f t="shared" ca="1" si="6"/>
        <v>1533033.0554742801</v>
      </c>
    </row>
    <row r="33" spans="2:7">
      <c r="B33" s="25" t="s">
        <v>228</v>
      </c>
      <c r="C33" s="375"/>
      <c r="D33" s="375">
        <f ca="1">D26/'MSE Middle High Rev&amp;Exp'!I61</f>
        <v>9.856410983565847E-2</v>
      </c>
      <c r="E33" s="375">
        <f ca="1">E26/'MSE Middle High Rev&amp;Exp'!L61</f>
        <v>9.1888901940037418E-2</v>
      </c>
      <c r="F33" s="375">
        <f ca="1">F26/'MSE Middle High Rev&amp;Exp'!O61</f>
        <v>8.6331904196191425E-2</v>
      </c>
      <c r="G33" s="375">
        <f ca="1">G26/'MSE Middle High Rev&amp;Exp'!R61</f>
        <v>8.2357646600532353E-2</v>
      </c>
    </row>
  </sheetData>
  <mergeCells count="2">
    <mergeCell ref="C13:G13"/>
    <mergeCell ref="C21:G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1001"/>
  <sheetViews>
    <sheetView workbookViewId="0"/>
  </sheetViews>
  <sheetFormatPr defaultColWidth="14.42578125" defaultRowHeight="15" customHeight="1"/>
  <cols>
    <col min="2" max="2" width="35.85546875" customWidth="1"/>
  </cols>
  <sheetData>
    <row r="1" spans="1:26">
      <c r="A1" s="1" t="s">
        <v>17</v>
      </c>
      <c r="B1" s="2"/>
      <c r="C1" s="14"/>
      <c r="D1" s="1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3" t="s">
        <v>234</v>
      </c>
      <c r="B2" s="2"/>
      <c r="C2" s="14"/>
      <c r="D2" s="14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16"/>
      <c r="B3" s="16"/>
      <c r="C3" s="16"/>
      <c r="D3" s="16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>
      <c r="A4" s="16"/>
      <c r="B4" s="16"/>
      <c r="C4" s="16"/>
      <c r="D4" s="22"/>
      <c r="E4" s="379" t="s">
        <v>25</v>
      </c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1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>
      <c r="A6" s="16"/>
      <c r="B6" s="16"/>
      <c r="C6" s="16"/>
      <c r="D6" s="16"/>
      <c r="E6" s="26" t="s">
        <v>28</v>
      </c>
      <c r="F6" s="26" t="s">
        <v>32</v>
      </c>
      <c r="G6" s="26" t="s">
        <v>33</v>
      </c>
      <c r="H6" s="26" t="s">
        <v>34</v>
      </c>
      <c r="I6" s="26" t="s">
        <v>35</v>
      </c>
      <c r="J6" s="26" t="s">
        <v>36</v>
      </c>
      <c r="K6" s="26" t="s">
        <v>37</v>
      </c>
      <c r="L6" s="26" t="s">
        <v>38</v>
      </c>
      <c r="M6" s="26" t="s">
        <v>39</v>
      </c>
      <c r="N6" s="26" t="s">
        <v>40</v>
      </c>
      <c r="O6" s="26" t="s">
        <v>41</v>
      </c>
      <c r="P6" s="26" t="s">
        <v>42</v>
      </c>
      <c r="Q6" s="27" t="s">
        <v>43</v>
      </c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6"/>
      <c r="B7" s="16"/>
      <c r="C7" s="16"/>
      <c r="D7" s="16"/>
      <c r="E7" s="28" t="s">
        <v>44</v>
      </c>
      <c r="F7" s="28" t="s">
        <v>44</v>
      </c>
      <c r="G7" s="28" t="s">
        <v>44</v>
      </c>
      <c r="H7" s="28" t="s">
        <v>44</v>
      </c>
      <c r="I7" s="28" t="s">
        <v>44</v>
      </c>
      <c r="J7" s="28" t="s">
        <v>44</v>
      </c>
      <c r="K7" s="28" t="s">
        <v>44</v>
      </c>
      <c r="L7" s="28" t="s">
        <v>44</v>
      </c>
      <c r="M7" s="28" t="s">
        <v>44</v>
      </c>
      <c r="N7" s="28" t="s">
        <v>44</v>
      </c>
      <c r="O7" s="28" t="s">
        <v>44</v>
      </c>
      <c r="P7" s="28" t="s">
        <v>44</v>
      </c>
      <c r="Q7" s="29" t="s">
        <v>44</v>
      </c>
      <c r="R7" s="16"/>
      <c r="S7" s="16"/>
      <c r="T7" s="16"/>
      <c r="U7" s="16"/>
      <c r="V7" s="16"/>
      <c r="W7" s="16"/>
      <c r="X7" s="16"/>
      <c r="Y7" s="16"/>
      <c r="Z7" s="16"/>
    </row>
    <row r="8" spans="1:26">
      <c r="A8" s="16"/>
      <c r="B8" s="16"/>
      <c r="C8" s="31" t="s">
        <v>45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39"/>
      <c r="R8" s="16"/>
      <c r="S8" s="16"/>
      <c r="T8" s="16"/>
      <c r="U8" s="16"/>
      <c r="V8" s="16"/>
      <c r="W8" s="16"/>
      <c r="X8" s="16"/>
      <c r="Y8" s="16"/>
      <c r="Z8" s="16"/>
    </row>
    <row r="9" spans="1:26">
      <c r="A9" s="16"/>
      <c r="B9" s="19"/>
      <c r="C9" s="16"/>
      <c r="D9" s="16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39"/>
      <c r="R9" s="16"/>
      <c r="S9" s="16"/>
      <c r="T9" s="16"/>
      <c r="U9" s="16"/>
      <c r="V9" s="16"/>
      <c r="W9" s="16"/>
      <c r="X9" s="16"/>
      <c r="Y9" s="16"/>
      <c r="Z9" s="16"/>
    </row>
    <row r="10" spans="1:26">
      <c r="A10" s="22"/>
      <c r="B10" s="46" t="s">
        <v>14</v>
      </c>
      <c r="C10" s="16"/>
      <c r="D10" s="16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7"/>
      <c r="R10" s="16"/>
      <c r="S10" s="16"/>
      <c r="T10" s="16"/>
      <c r="U10" s="16"/>
      <c r="V10" s="16"/>
      <c r="W10" s="16"/>
      <c r="X10" s="16"/>
      <c r="Y10" s="16"/>
      <c r="Z10" s="16"/>
    </row>
    <row r="11" spans="1:26">
      <c r="A11" s="16"/>
      <c r="B11" s="16"/>
      <c r="C11" s="16"/>
      <c r="D11" s="16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7"/>
      <c r="R11" s="16"/>
      <c r="S11" s="16"/>
      <c r="T11" s="16"/>
      <c r="U11" s="16"/>
      <c r="V11" s="16"/>
      <c r="W11" s="16"/>
      <c r="X11" s="16"/>
      <c r="Y11" s="16"/>
      <c r="Z11" s="16"/>
    </row>
    <row r="12" spans="1:26">
      <c r="A12" s="16"/>
      <c r="B12" s="16" t="s">
        <v>15</v>
      </c>
      <c r="C12" s="16"/>
      <c r="D12" s="16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7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16"/>
      <c r="B13" s="16" t="s">
        <v>67</v>
      </c>
      <c r="C13" s="57">
        <f>'MSE Middle High Rev&amp;Exp'!I39</f>
        <v>2151317.25</v>
      </c>
      <c r="D13" s="57"/>
      <c r="E13" s="57"/>
      <c r="F13" s="57">
        <f t="shared" ref="F13:N13" si="0">$C13/10</f>
        <v>215131.72500000001</v>
      </c>
      <c r="G13" s="57">
        <f t="shared" si="0"/>
        <v>215131.72500000001</v>
      </c>
      <c r="H13" s="57">
        <f t="shared" si="0"/>
        <v>215131.72500000001</v>
      </c>
      <c r="I13" s="57">
        <f t="shared" si="0"/>
        <v>215131.72500000001</v>
      </c>
      <c r="J13" s="57">
        <f t="shared" si="0"/>
        <v>215131.72500000001</v>
      </c>
      <c r="K13" s="57">
        <f t="shared" si="0"/>
        <v>215131.72500000001</v>
      </c>
      <c r="L13" s="57">
        <f t="shared" si="0"/>
        <v>215131.72500000001</v>
      </c>
      <c r="M13" s="57">
        <f t="shared" si="0"/>
        <v>215131.72500000001</v>
      </c>
      <c r="N13" s="57">
        <f t="shared" si="0"/>
        <v>215131.72500000001</v>
      </c>
      <c r="O13" s="57"/>
      <c r="P13" s="57">
        <f t="shared" ref="P13:P15" si="1">$C13/10</f>
        <v>215131.72500000001</v>
      </c>
      <c r="Q13" s="58">
        <f t="shared" ref="Q13:Q15" si="2">SUM(E13:P13)</f>
        <v>2151317.2500000005</v>
      </c>
      <c r="R13" s="16"/>
      <c r="S13" s="16"/>
      <c r="T13" s="16"/>
      <c r="U13" s="16"/>
      <c r="V13" s="16"/>
      <c r="W13" s="16"/>
      <c r="X13" s="16"/>
      <c r="Y13" s="16"/>
      <c r="Z13" s="16"/>
    </row>
    <row r="14" spans="1:26">
      <c r="A14" s="16"/>
      <c r="B14" s="16" t="s">
        <v>74</v>
      </c>
      <c r="C14" s="57">
        <f>'MSE Middle High Rev&amp;Exp'!I40</f>
        <v>0</v>
      </c>
      <c r="D14" s="57"/>
      <c r="E14" s="57"/>
      <c r="F14" s="57">
        <f t="shared" ref="F14:N14" si="3">$C14/10</f>
        <v>0</v>
      </c>
      <c r="G14" s="57">
        <f t="shared" si="3"/>
        <v>0</v>
      </c>
      <c r="H14" s="57">
        <f t="shared" si="3"/>
        <v>0</v>
      </c>
      <c r="I14" s="57">
        <f t="shared" si="3"/>
        <v>0</v>
      </c>
      <c r="J14" s="57">
        <f t="shared" si="3"/>
        <v>0</v>
      </c>
      <c r="K14" s="57">
        <f t="shared" si="3"/>
        <v>0</v>
      </c>
      <c r="L14" s="57">
        <f t="shared" si="3"/>
        <v>0</v>
      </c>
      <c r="M14" s="57">
        <f t="shared" si="3"/>
        <v>0</v>
      </c>
      <c r="N14" s="57">
        <f t="shared" si="3"/>
        <v>0</v>
      </c>
      <c r="O14" s="57"/>
      <c r="P14" s="57">
        <f t="shared" si="1"/>
        <v>0</v>
      </c>
      <c r="Q14" s="58">
        <f t="shared" si="2"/>
        <v>0</v>
      </c>
      <c r="R14" s="16"/>
      <c r="S14" s="16"/>
      <c r="T14" s="16"/>
      <c r="U14" s="16"/>
      <c r="V14" s="16"/>
      <c r="W14" s="16"/>
      <c r="X14" s="16"/>
      <c r="Y14" s="16"/>
      <c r="Z14" s="16"/>
    </row>
    <row r="15" spans="1:26">
      <c r="A15" s="16"/>
      <c r="B15" s="16" t="s">
        <v>75</v>
      </c>
      <c r="C15" s="57">
        <f>'MSE Middle High Rev&amp;Exp'!I41</f>
        <v>102825</v>
      </c>
      <c r="D15" s="57"/>
      <c r="E15" s="57"/>
      <c r="F15" s="57">
        <f t="shared" ref="F15:N15" si="4">$C15/10</f>
        <v>10282.5</v>
      </c>
      <c r="G15" s="57">
        <f t="shared" si="4"/>
        <v>10282.5</v>
      </c>
      <c r="H15" s="57">
        <f t="shared" si="4"/>
        <v>10282.5</v>
      </c>
      <c r="I15" s="57">
        <f t="shared" si="4"/>
        <v>10282.5</v>
      </c>
      <c r="J15" s="57">
        <f t="shared" si="4"/>
        <v>10282.5</v>
      </c>
      <c r="K15" s="57">
        <f t="shared" si="4"/>
        <v>10282.5</v>
      </c>
      <c r="L15" s="57">
        <f t="shared" si="4"/>
        <v>10282.5</v>
      </c>
      <c r="M15" s="57">
        <f t="shared" si="4"/>
        <v>10282.5</v>
      </c>
      <c r="N15" s="57">
        <f t="shared" si="4"/>
        <v>10282.5</v>
      </c>
      <c r="O15" s="57"/>
      <c r="P15" s="57">
        <f t="shared" si="1"/>
        <v>10282.5</v>
      </c>
      <c r="Q15" s="58">
        <f t="shared" si="2"/>
        <v>102825</v>
      </c>
      <c r="R15" s="16"/>
      <c r="S15" s="16"/>
      <c r="T15" s="16"/>
      <c r="U15" s="16"/>
      <c r="V15" s="16"/>
      <c r="W15" s="16"/>
      <c r="X15" s="16"/>
      <c r="Y15" s="16"/>
      <c r="Z15" s="16"/>
    </row>
    <row r="16" spans="1:26">
      <c r="A16" s="16"/>
      <c r="B16" s="59" t="s">
        <v>76</v>
      </c>
      <c r="C16" s="60">
        <f>SUM(C13:C15)</f>
        <v>2254142.25</v>
      </c>
      <c r="D16" s="60"/>
      <c r="E16" s="60">
        <f t="shared" ref="E16:Q16" si="5">SUM(E13:E15)</f>
        <v>0</v>
      </c>
      <c r="F16" s="60">
        <f t="shared" si="5"/>
        <v>225414.22500000001</v>
      </c>
      <c r="G16" s="60">
        <f t="shared" si="5"/>
        <v>225414.22500000001</v>
      </c>
      <c r="H16" s="60">
        <f t="shared" si="5"/>
        <v>225414.22500000001</v>
      </c>
      <c r="I16" s="60">
        <f t="shared" si="5"/>
        <v>225414.22500000001</v>
      </c>
      <c r="J16" s="60">
        <f t="shared" si="5"/>
        <v>225414.22500000001</v>
      </c>
      <c r="K16" s="60">
        <f t="shared" si="5"/>
        <v>225414.22500000001</v>
      </c>
      <c r="L16" s="60">
        <f t="shared" si="5"/>
        <v>225414.22500000001</v>
      </c>
      <c r="M16" s="60">
        <f t="shared" si="5"/>
        <v>225414.22500000001</v>
      </c>
      <c r="N16" s="60">
        <f t="shared" si="5"/>
        <v>225414.22500000001</v>
      </c>
      <c r="O16" s="60">
        <f t="shared" si="5"/>
        <v>0</v>
      </c>
      <c r="P16" s="60">
        <f t="shared" si="5"/>
        <v>225414.22500000001</v>
      </c>
      <c r="Q16" s="61">
        <f t="shared" si="5"/>
        <v>2254142.2500000005</v>
      </c>
      <c r="R16" s="16"/>
      <c r="S16" s="16"/>
      <c r="T16" s="16"/>
      <c r="U16" s="16"/>
      <c r="V16" s="16"/>
      <c r="W16" s="16"/>
      <c r="X16" s="16"/>
      <c r="Y16" s="16"/>
      <c r="Z16" s="16"/>
    </row>
    <row r="17" spans="1:26">
      <c r="A17" s="16"/>
      <c r="B17" s="1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R17" s="16"/>
      <c r="S17" s="16"/>
      <c r="T17" s="16"/>
      <c r="U17" s="16"/>
      <c r="V17" s="16"/>
      <c r="W17" s="16"/>
      <c r="X17" s="16"/>
      <c r="Y17" s="16"/>
      <c r="Z17" s="16"/>
    </row>
    <row r="18" spans="1:26">
      <c r="A18" s="16"/>
      <c r="B18" s="16" t="s">
        <v>18</v>
      </c>
      <c r="C18" s="57">
        <f>'MSE Middle High Rev&amp;Exp'!I44</f>
        <v>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8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16"/>
      <c r="B19" s="1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16"/>
      <c r="B20" s="16" t="s">
        <v>22</v>
      </c>
      <c r="C20" s="57">
        <f>'MSE Middle High Rev&amp;Exp'!I46</f>
        <v>101250</v>
      </c>
      <c r="D20" s="57"/>
      <c r="E20" s="57"/>
      <c r="F20" s="57"/>
      <c r="G20" s="57"/>
      <c r="H20" s="57"/>
      <c r="I20" s="57"/>
      <c r="J20" s="57">
        <f>$C20/3</f>
        <v>33750</v>
      </c>
      <c r="K20" s="57"/>
      <c r="L20" s="57"/>
      <c r="M20" s="57">
        <f>$C20/3</f>
        <v>33750</v>
      </c>
      <c r="N20" s="57"/>
      <c r="O20" s="57">
        <f>$C20/3</f>
        <v>33750</v>
      </c>
      <c r="P20" s="57"/>
      <c r="Q20" s="58">
        <f>SUM(E20:P20)</f>
        <v>101250</v>
      </c>
      <c r="R20" s="16"/>
      <c r="S20" s="16"/>
      <c r="T20" s="16"/>
      <c r="U20" s="16"/>
      <c r="V20" s="16"/>
      <c r="W20" s="16"/>
      <c r="X20" s="16"/>
      <c r="Y20" s="16"/>
      <c r="Z20" s="16"/>
    </row>
    <row r="21" spans="1:26">
      <c r="A21" s="16"/>
      <c r="B21" s="1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16"/>
      <c r="S21" s="16"/>
      <c r="T21" s="16"/>
      <c r="U21" s="16"/>
      <c r="V21" s="16"/>
      <c r="W21" s="16"/>
      <c r="X21" s="16"/>
      <c r="Y21" s="16"/>
      <c r="Z21" s="16"/>
    </row>
    <row r="22" spans="1:26">
      <c r="A22" s="16"/>
      <c r="B22" s="16" t="s">
        <v>27</v>
      </c>
      <c r="C22" s="57">
        <f>'MSE Middle High Rev&amp;Exp'!I48</f>
        <v>0</v>
      </c>
      <c r="D22" s="57"/>
      <c r="E22" s="57">
        <f t="shared" ref="E22:P22" si="6">$C22/12</f>
        <v>0</v>
      </c>
      <c r="F22" s="57">
        <f t="shared" si="6"/>
        <v>0</v>
      </c>
      <c r="G22" s="57">
        <f t="shared" si="6"/>
        <v>0</v>
      </c>
      <c r="H22" s="57">
        <f t="shared" si="6"/>
        <v>0</v>
      </c>
      <c r="I22" s="57">
        <f t="shared" si="6"/>
        <v>0</v>
      </c>
      <c r="J22" s="57">
        <f t="shared" si="6"/>
        <v>0</v>
      </c>
      <c r="K22" s="57">
        <f t="shared" si="6"/>
        <v>0</v>
      </c>
      <c r="L22" s="57">
        <f t="shared" si="6"/>
        <v>0</v>
      </c>
      <c r="M22" s="57">
        <f t="shared" si="6"/>
        <v>0</v>
      </c>
      <c r="N22" s="57">
        <f t="shared" si="6"/>
        <v>0</v>
      </c>
      <c r="O22" s="57">
        <f t="shared" si="6"/>
        <v>0</v>
      </c>
      <c r="P22" s="57">
        <f t="shared" si="6"/>
        <v>0</v>
      </c>
      <c r="Q22" s="58">
        <f>SUM(E22:P22)</f>
        <v>0</v>
      </c>
      <c r="R22" s="16"/>
      <c r="S22" s="16"/>
      <c r="T22" s="16"/>
      <c r="U22" s="16"/>
      <c r="V22" s="16"/>
      <c r="W22" s="16"/>
      <c r="X22" s="16"/>
      <c r="Y22" s="16"/>
      <c r="Z22" s="16"/>
    </row>
    <row r="23" spans="1:26">
      <c r="A23" s="16"/>
      <c r="B23" s="1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8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16"/>
      <c r="B24" s="16" t="s">
        <v>46</v>
      </c>
      <c r="C24" s="57">
        <f>'MSE Middle High Rev&amp;Exp'!I50</f>
        <v>0</v>
      </c>
      <c r="D24" s="57"/>
      <c r="E24" s="57">
        <f t="shared" ref="E24:P24" si="7">$C24/12</f>
        <v>0</v>
      </c>
      <c r="F24" s="57">
        <f t="shared" si="7"/>
        <v>0</v>
      </c>
      <c r="G24" s="57">
        <f t="shared" si="7"/>
        <v>0</v>
      </c>
      <c r="H24" s="57">
        <f t="shared" si="7"/>
        <v>0</v>
      </c>
      <c r="I24" s="57">
        <f t="shared" si="7"/>
        <v>0</v>
      </c>
      <c r="J24" s="57">
        <f t="shared" si="7"/>
        <v>0</v>
      </c>
      <c r="K24" s="57">
        <f t="shared" si="7"/>
        <v>0</v>
      </c>
      <c r="L24" s="57">
        <f t="shared" si="7"/>
        <v>0</v>
      </c>
      <c r="M24" s="57">
        <f t="shared" si="7"/>
        <v>0</v>
      </c>
      <c r="N24" s="57">
        <f t="shared" si="7"/>
        <v>0</v>
      </c>
      <c r="O24" s="57">
        <f t="shared" si="7"/>
        <v>0</v>
      </c>
      <c r="P24" s="57">
        <f t="shared" si="7"/>
        <v>0</v>
      </c>
      <c r="Q24" s="58">
        <f>SUM(E24:P24)</f>
        <v>0</v>
      </c>
      <c r="R24" s="16"/>
      <c r="S24" s="16"/>
      <c r="T24" s="16"/>
      <c r="U24" s="16"/>
      <c r="V24" s="16"/>
      <c r="W24" s="16"/>
      <c r="X24" s="16"/>
      <c r="Y24" s="16"/>
      <c r="Z24" s="16"/>
    </row>
    <row r="25" spans="1:26">
      <c r="A25" s="16"/>
      <c r="B25" s="1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8"/>
      <c r="R25" s="16"/>
      <c r="S25" s="16"/>
      <c r="T25" s="16"/>
      <c r="U25" s="16"/>
      <c r="V25" s="16"/>
      <c r="W25" s="16"/>
      <c r="X25" s="16"/>
      <c r="Y25" s="16"/>
      <c r="Z25" s="16"/>
    </row>
    <row r="26" spans="1:26">
      <c r="A26" s="16"/>
      <c r="B26" s="16" t="s">
        <v>48</v>
      </c>
      <c r="C26" s="57">
        <f>'MSE Middle High Rev&amp;Exp'!I52</f>
        <v>0</v>
      </c>
      <c r="D26" s="57"/>
      <c r="E26" s="57">
        <f t="shared" ref="E26:P26" si="8">$C26/12</f>
        <v>0</v>
      </c>
      <c r="F26" s="57">
        <f t="shared" si="8"/>
        <v>0</v>
      </c>
      <c r="G26" s="57">
        <f t="shared" si="8"/>
        <v>0</v>
      </c>
      <c r="H26" s="57">
        <f t="shared" si="8"/>
        <v>0</v>
      </c>
      <c r="I26" s="57">
        <f t="shared" si="8"/>
        <v>0</v>
      </c>
      <c r="J26" s="57">
        <f t="shared" si="8"/>
        <v>0</v>
      </c>
      <c r="K26" s="57">
        <f t="shared" si="8"/>
        <v>0</v>
      </c>
      <c r="L26" s="57">
        <f t="shared" si="8"/>
        <v>0</v>
      </c>
      <c r="M26" s="57">
        <f t="shared" si="8"/>
        <v>0</v>
      </c>
      <c r="N26" s="57">
        <f t="shared" si="8"/>
        <v>0</v>
      </c>
      <c r="O26" s="57">
        <f t="shared" si="8"/>
        <v>0</v>
      </c>
      <c r="P26" s="57">
        <f t="shared" si="8"/>
        <v>0</v>
      </c>
      <c r="Q26" s="58">
        <f>SUM(E26:P26)</f>
        <v>0</v>
      </c>
      <c r="R26" s="16"/>
      <c r="S26" s="16"/>
      <c r="T26" s="16"/>
      <c r="U26" s="16"/>
      <c r="V26" s="16"/>
      <c r="W26" s="16"/>
      <c r="X26" s="16"/>
      <c r="Y26" s="16"/>
      <c r="Z26" s="16"/>
    </row>
    <row r="27" spans="1:26">
      <c r="A27" s="16"/>
      <c r="B27" s="1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R27" s="16"/>
      <c r="S27" s="16"/>
      <c r="T27" s="16"/>
      <c r="U27" s="16"/>
      <c r="V27" s="16"/>
      <c r="W27" s="16"/>
      <c r="X27" s="16"/>
      <c r="Y27" s="16"/>
      <c r="Z27" s="16"/>
    </row>
    <row r="28" spans="1:26">
      <c r="A28" s="16"/>
      <c r="B28" s="16" t="s">
        <v>65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R28" s="16"/>
      <c r="S28" s="16"/>
      <c r="T28" s="16"/>
      <c r="U28" s="16"/>
      <c r="V28" s="16"/>
      <c r="W28" s="16"/>
      <c r="X28" s="16"/>
      <c r="Y28" s="16"/>
      <c r="Z28" s="16"/>
    </row>
    <row r="29" spans="1:26">
      <c r="A29" s="16"/>
      <c r="B29" s="16" t="s">
        <v>52</v>
      </c>
      <c r="C29" s="57">
        <f>'MSE Middle High Rev&amp;Exp'!I55</f>
        <v>0</v>
      </c>
      <c r="D29" s="57"/>
      <c r="E29" s="57">
        <f t="shared" ref="E29:P29" si="9">$C29/12</f>
        <v>0</v>
      </c>
      <c r="F29" s="57">
        <f t="shared" si="9"/>
        <v>0</v>
      </c>
      <c r="G29" s="57">
        <f t="shared" si="9"/>
        <v>0</v>
      </c>
      <c r="H29" s="57">
        <f t="shared" si="9"/>
        <v>0</v>
      </c>
      <c r="I29" s="57">
        <f t="shared" si="9"/>
        <v>0</v>
      </c>
      <c r="J29" s="57">
        <f t="shared" si="9"/>
        <v>0</v>
      </c>
      <c r="K29" s="57">
        <f t="shared" si="9"/>
        <v>0</v>
      </c>
      <c r="L29" s="57">
        <f t="shared" si="9"/>
        <v>0</v>
      </c>
      <c r="M29" s="57">
        <f t="shared" si="9"/>
        <v>0</v>
      </c>
      <c r="N29" s="57">
        <f t="shared" si="9"/>
        <v>0</v>
      </c>
      <c r="O29" s="57">
        <f t="shared" si="9"/>
        <v>0</v>
      </c>
      <c r="P29" s="57">
        <f t="shared" si="9"/>
        <v>0</v>
      </c>
      <c r="Q29" s="58">
        <f t="shared" ref="Q29:Q32" si="10">SUM(E29:P29)</f>
        <v>0</v>
      </c>
      <c r="R29" s="16"/>
      <c r="S29" s="16"/>
      <c r="T29" s="16"/>
      <c r="U29" s="16"/>
      <c r="V29" s="16"/>
      <c r="W29" s="16"/>
      <c r="X29" s="16"/>
      <c r="Y29" s="16"/>
      <c r="Z29" s="16"/>
    </row>
    <row r="30" spans="1:26">
      <c r="A30" s="16"/>
      <c r="B30" s="16" t="s">
        <v>58</v>
      </c>
      <c r="C30" s="57">
        <f>'MSE Middle High Rev&amp;Exp'!I56</f>
        <v>0</v>
      </c>
      <c r="D30" s="57"/>
      <c r="E30" s="57">
        <f t="shared" ref="E30:P30" si="11">$C30/12</f>
        <v>0</v>
      </c>
      <c r="F30" s="57">
        <f t="shared" si="11"/>
        <v>0</v>
      </c>
      <c r="G30" s="57">
        <f t="shared" si="11"/>
        <v>0</v>
      </c>
      <c r="H30" s="57">
        <f t="shared" si="11"/>
        <v>0</v>
      </c>
      <c r="I30" s="57">
        <f t="shared" si="11"/>
        <v>0</v>
      </c>
      <c r="J30" s="57">
        <f t="shared" si="11"/>
        <v>0</v>
      </c>
      <c r="K30" s="57">
        <f t="shared" si="11"/>
        <v>0</v>
      </c>
      <c r="L30" s="57">
        <f t="shared" si="11"/>
        <v>0</v>
      </c>
      <c r="M30" s="57">
        <f t="shared" si="11"/>
        <v>0</v>
      </c>
      <c r="N30" s="57">
        <f t="shared" si="11"/>
        <v>0</v>
      </c>
      <c r="O30" s="57">
        <f t="shared" si="11"/>
        <v>0</v>
      </c>
      <c r="P30" s="57">
        <f t="shared" si="11"/>
        <v>0</v>
      </c>
      <c r="Q30" s="58">
        <f t="shared" si="10"/>
        <v>0</v>
      </c>
      <c r="R30" s="16"/>
      <c r="S30" s="16"/>
      <c r="T30" s="16"/>
      <c r="U30" s="16"/>
      <c r="V30" s="16"/>
      <c r="W30" s="16"/>
      <c r="X30" s="16"/>
      <c r="Y30" s="16"/>
      <c r="Z30" s="16"/>
    </row>
    <row r="31" spans="1:26">
      <c r="A31" s="16"/>
      <c r="B31" s="16" t="s">
        <v>63</v>
      </c>
      <c r="C31" s="57">
        <f>'MSE Middle High Rev&amp;Exp'!I57</f>
        <v>0</v>
      </c>
      <c r="D31" s="57"/>
      <c r="E31" s="57">
        <f t="shared" ref="E31:P31" si="12">$C31/12</f>
        <v>0</v>
      </c>
      <c r="F31" s="57">
        <f t="shared" si="12"/>
        <v>0</v>
      </c>
      <c r="G31" s="57">
        <f t="shared" si="12"/>
        <v>0</v>
      </c>
      <c r="H31" s="57">
        <f t="shared" si="12"/>
        <v>0</v>
      </c>
      <c r="I31" s="57">
        <f t="shared" si="12"/>
        <v>0</v>
      </c>
      <c r="J31" s="57">
        <f t="shared" si="12"/>
        <v>0</v>
      </c>
      <c r="K31" s="57">
        <f t="shared" si="12"/>
        <v>0</v>
      </c>
      <c r="L31" s="57">
        <f t="shared" si="12"/>
        <v>0</v>
      </c>
      <c r="M31" s="57">
        <f t="shared" si="12"/>
        <v>0</v>
      </c>
      <c r="N31" s="57">
        <f t="shared" si="12"/>
        <v>0</v>
      </c>
      <c r="O31" s="57">
        <f t="shared" si="12"/>
        <v>0</v>
      </c>
      <c r="P31" s="57">
        <f t="shared" si="12"/>
        <v>0</v>
      </c>
      <c r="Q31" s="58">
        <f t="shared" si="10"/>
        <v>0</v>
      </c>
      <c r="R31" s="16"/>
      <c r="S31" s="16"/>
      <c r="T31" s="16"/>
      <c r="U31" s="16"/>
      <c r="V31" s="16"/>
      <c r="W31" s="16"/>
      <c r="X31" s="16"/>
      <c r="Y31" s="16"/>
      <c r="Z31" s="16"/>
    </row>
    <row r="32" spans="1:26">
      <c r="A32" s="16"/>
      <c r="B32" s="16" t="s">
        <v>87</v>
      </c>
      <c r="C32" s="57">
        <f>'MSE Middle High Rev&amp;Exp'!I59</f>
        <v>0</v>
      </c>
      <c r="D32" s="57"/>
      <c r="E32" s="57">
        <f t="shared" ref="E32:P32" si="13">$C32/12</f>
        <v>0</v>
      </c>
      <c r="F32" s="57">
        <f t="shared" si="13"/>
        <v>0</v>
      </c>
      <c r="G32" s="57">
        <f t="shared" si="13"/>
        <v>0</v>
      </c>
      <c r="H32" s="57">
        <f t="shared" si="13"/>
        <v>0</v>
      </c>
      <c r="I32" s="57">
        <f t="shared" si="13"/>
        <v>0</v>
      </c>
      <c r="J32" s="57">
        <f t="shared" si="13"/>
        <v>0</v>
      </c>
      <c r="K32" s="57">
        <f t="shared" si="13"/>
        <v>0</v>
      </c>
      <c r="L32" s="57">
        <f t="shared" si="13"/>
        <v>0</v>
      </c>
      <c r="M32" s="57">
        <f t="shared" si="13"/>
        <v>0</v>
      </c>
      <c r="N32" s="57">
        <f t="shared" si="13"/>
        <v>0</v>
      </c>
      <c r="O32" s="57">
        <f t="shared" si="13"/>
        <v>0</v>
      </c>
      <c r="P32" s="57">
        <f t="shared" si="13"/>
        <v>0</v>
      </c>
      <c r="Q32" s="58">
        <f t="shared" si="10"/>
        <v>0</v>
      </c>
      <c r="R32" s="16"/>
      <c r="S32" s="16"/>
      <c r="T32" s="16"/>
      <c r="U32" s="16"/>
      <c r="V32" s="16"/>
      <c r="W32" s="16"/>
      <c r="X32" s="16"/>
      <c r="Y32" s="16"/>
      <c r="Z32" s="16"/>
    </row>
    <row r="33" spans="1:26">
      <c r="A33" s="16"/>
      <c r="B33" s="1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16"/>
      <c r="S33" s="16"/>
      <c r="T33" s="16"/>
      <c r="U33" s="16"/>
      <c r="V33" s="16"/>
      <c r="W33" s="16"/>
      <c r="X33" s="16"/>
      <c r="Y33" s="16"/>
      <c r="Z33" s="16"/>
    </row>
    <row r="34" spans="1:26">
      <c r="A34" s="16"/>
      <c r="B34" s="71" t="s">
        <v>66</v>
      </c>
      <c r="C34" s="60">
        <f>SUM(C16:C32)</f>
        <v>2355392.25</v>
      </c>
      <c r="D34" s="60"/>
      <c r="E34" s="60">
        <f t="shared" ref="E34:Q34" si="14">SUM(E16:E32)</f>
        <v>0</v>
      </c>
      <c r="F34" s="60">
        <f t="shared" si="14"/>
        <v>225414.22500000001</v>
      </c>
      <c r="G34" s="60">
        <f t="shared" si="14"/>
        <v>225414.22500000001</v>
      </c>
      <c r="H34" s="60">
        <f t="shared" si="14"/>
        <v>225414.22500000001</v>
      </c>
      <c r="I34" s="60">
        <f t="shared" si="14"/>
        <v>225414.22500000001</v>
      </c>
      <c r="J34" s="60">
        <f t="shared" si="14"/>
        <v>259164.22500000001</v>
      </c>
      <c r="K34" s="60">
        <f t="shared" si="14"/>
        <v>225414.22500000001</v>
      </c>
      <c r="L34" s="60">
        <f t="shared" si="14"/>
        <v>225414.22500000001</v>
      </c>
      <c r="M34" s="60">
        <f t="shared" si="14"/>
        <v>259164.22500000001</v>
      </c>
      <c r="N34" s="60">
        <f t="shared" si="14"/>
        <v>225414.22500000001</v>
      </c>
      <c r="O34" s="60">
        <f t="shared" si="14"/>
        <v>33750</v>
      </c>
      <c r="P34" s="60">
        <f t="shared" si="14"/>
        <v>225414.22500000001</v>
      </c>
      <c r="Q34" s="61">
        <f t="shared" si="14"/>
        <v>2355392.2500000005</v>
      </c>
      <c r="R34" s="16"/>
      <c r="S34" s="16"/>
      <c r="T34" s="16"/>
      <c r="U34" s="16"/>
      <c r="V34" s="16"/>
      <c r="W34" s="16"/>
      <c r="X34" s="16"/>
      <c r="Y34" s="16"/>
      <c r="Z34" s="16"/>
    </row>
    <row r="35" spans="1:26">
      <c r="A35" s="16"/>
      <c r="B35" s="74" t="s">
        <v>91</v>
      </c>
      <c r="C35" s="57"/>
      <c r="D35" s="5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8"/>
      <c r="R35" s="16"/>
      <c r="S35" s="16"/>
      <c r="T35" s="16"/>
      <c r="U35" s="16"/>
      <c r="V35" s="16"/>
      <c r="W35" s="16"/>
      <c r="X35" s="16"/>
      <c r="Y35" s="16"/>
      <c r="Z35" s="16"/>
    </row>
    <row r="36" spans="1:26">
      <c r="A36" s="16"/>
      <c r="B36" s="71"/>
      <c r="C36" s="57"/>
      <c r="D36" s="5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8"/>
      <c r="R36" s="16"/>
      <c r="S36" s="16"/>
      <c r="T36" s="16"/>
      <c r="U36" s="16"/>
      <c r="V36" s="16"/>
      <c r="W36" s="16"/>
      <c r="X36" s="16"/>
      <c r="Y36" s="16"/>
      <c r="Z36" s="16"/>
    </row>
    <row r="37" spans="1:26">
      <c r="A37" s="16"/>
      <c r="B37" s="80" t="s">
        <v>70</v>
      </c>
      <c r="C37" s="57"/>
      <c r="D37" s="5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8"/>
      <c r="R37" s="16"/>
      <c r="S37" s="16"/>
      <c r="T37" s="16"/>
      <c r="U37" s="16"/>
      <c r="V37" s="16"/>
      <c r="W37" s="16"/>
      <c r="X37" s="16"/>
      <c r="Y37" s="16"/>
      <c r="Z37" s="16"/>
    </row>
    <row r="38" spans="1:26">
      <c r="A38" s="16"/>
      <c r="B38" s="16"/>
      <c r="C38" s="57"/>
      <c r="D38" s="57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8"/>
      <c r="R38" s="16"/>
      <c r="S38" s="16"/>
      <c r="T38" s="16"/>
      <c r="U38" s="16"/>
      <c r="V38" s="16"/>
      <c r="W38" s="16"/>
      <c r="X38" s="16"/>
      <c r="Y38" s="16"/>
      <c r="Z38" s="16"/>
    </row>
    <row r="39" spans="1:26">
      <c r="A39" s="16"/>
      <c r="B39" s="71" t="s">
        <v>92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8"/>
      <c r="R39" s="16"/>
      <c r="S39" s="16"/>
      <c r="T39" s="16"/>
      <c r="U39" s="16"/>
      <c r="V39" s="16"/>
      <c r="W39" s="16"/>
      <c r="X39" s="16"/>
      <c r="Y39" s="16"/>
      <c r="Z39" s="16"/>
    </row>
    <row r="40" spans="1:26">
      <c r="A40" s="16"/>
      <c r="B40" s="84" t="s">
        <v>71</v>
      </c>
      <c r="C40" s="57" t="e">
        <f t="shared" ref="C40:C41" si="15">#REF!</f>
        <v>#REF!</v>
      </c>
      <c r="D40" s="57"/>
      <c r="E40" s="57" t="e">
        <f t="shared" ref="E40:P40" si="16">$C40/12</f>
        <v>#REF!</v>
      </c>
      <c r="F40" s="57" t="e">
        <f t="shared" si="16"/>
        <v>#REF!</v>
      </c>
      <c r="G40" s="57" t="e">
        <f t="shared" si="16"/>
        <v>#REF!</v>
      </c>
      <c r="H40" s="57" t="e">
        <f t="shared" si="16"/>
        <v>#REF!</v>
      </c>
      <c r="I40" s="57" t="e">
        <f t="shared" si="16"/>
        <v>#REF!</v>
      </c>
      <c r="J40" s="57" t="e">
        <f t="shared" si="16"/>
        <v>#REF!</v>
      </c>
      <c r="K40" s="57" t="e">
        <f t="shared" si="16"/>
        <v>#REF!</v>
      </c>
      <c r="L40" s="57" t="e">
        <f t="shared" si="16"/>
        <v>#REF!</v>
      </c>
      <c r="M40" s="57" t="e">
        <f t="shared" si="16"/>
        <v>#REF!</v>
      </c>
      <c r="N40" s="57" t="e">
        <f t="shared" si="16"/>
        <v>#REF!</v>
      </c>
      <c r="O40" s="57" t="e">
        <f t="shared" si="16"/>
        <v>#REF!</v>
      </c>
      <c r="P40" s="57" t="e">
        <f t="shared" si="16"/>
        <v>#REF!</v>
      </c>
      <c r="Q40" s="58" t="e">
        <f t="shared" ref="Q40:Q41" si="17">SUM(E40:P40)</f>
        <v>#REF!</v>
      </c>
      <c r="R40" s="16"/>
      <c r="S40" s="16"/>
      <c r="T40" s="16"/>
      <c r="U40" s="16"/>
      <c r="V40" s="16"/>
      <c r="W40" s="16"/>
      <c r="X40" s="16"/>
      <c r="Y40" s="16"/>
      <c r="Z40" s="16"/>
    </row>
    <row r="41" spans="1:26">
      <c r="A41" s="16"/>
      <c r="B41" s="84" t="s">
        <v>72</v>
      </c>
      <c r="C41" s="57" t="e">
        <f t="shared" si="15"/>
        <v>#REF!</v>
      </c>
      <c r="D41" s="57"/>
      <c r="E41" s="57" t="e">
        <f t="shared" ref="E41:P41" si="18">$C41/12</f>
        <v>#REF!</v>
      </c>
      <c r="F41" s="57" t="e">
        <f t="shared" si="18"/>
        <v>#REF!</v>
      </c>
      <c r="G41" s="57" t="e">
        <f t="shared" si="18"/>
        <v>#REF!</v>
      </c>
      <c r="H41" s="57" t="e">
        <f t="shared" si="18"/>
        <v>#REF!</v>
      </c>
      <c r="I41" s="57" t="e">
        <f t="shared" si="18"/>
        <v>#REF!</v>
      </c>
      <c r="J41" s="57" t="e">
        <f t="shared" si="18"/>
        <v>#REF!</v>
      </c>
      <c r="K41" s="57" t="e">
        <f t="shared" si="18"/>
        <v>#REF!</v>
      </c>
      <c r="L41" s="57" t="e">
        <f t="shared" si="18"/>
        <v>#REF!</v>
      </c>
      <c r="M41" s="57" t="e">
        <f t="shared" si="18"/>
        <v>#REF!</v>
      </c>
      <c r="N41" s="57" t="e">
        <f t="shared" si="18"/>
        <v>#REF!</v>
      </c>
      <c r="O41" s="57" t="e">
        <f t="shared" si="18"/>
        <v>#REF!</v>
      </c>
      <c r="P41" s="57" t="e">
        <f t="shared" si="18"/>
        <v>#REF!</v>
      </c>
      <c r="Q41" s="58" t="e">
        <f t="shared" si="17"/>
        <v>#REF!</v>
      </c>
      <c r="R41" s="16"/>
      <c r="S41" s="16"/>
      <c r="T41" s="16"/>
      <c r="U41" s="16"/>
      <c r="V41" s="16"/>
      <c r="W41" s="16"/>
      <c r="X41" s="16"/>
      <c r="Y41" s="16"/>
      <c r="Z41" s="16"/>
    </row>
    <row r="42" spans="1:26">
      <c r="A42" s="59"/>
      <c r="B42" s="59" t="s">
        <v>94</v>
      </c>
      <c r="C42" s="60" t="e">
        <f>SUM(C40:C41)</f>
        <v>#REF!</v>
      </c>
      <c r="D42" s="60"/>
      <c r="E42" s="60" t="e">
        <f t="shared" ref="E42:Q42" si="19">SUM(E40:E41)</f>
        <v>#REF!</v>
      </c>
      <c r="F42" s="60" t="e">
        <f t="shared" si="19"/>
        <v>#REF!</v>
      </c>
      <c r="G42" s="60" t="e">
        <f t="shared" si="19"/>
        <v>#REF!</v>
      </c>
      <c r="H42" s="60" t="e">
        <f t="shared" si="19"/>
        <v>#REF!</v>
      </c>
      <c r="I42" s="60" t="e">
        <f t="shared" si="19"/>
        <v>#REF!</v>
      </c>
      <c r="J42" s="60" t="e">
        <f t="shared" si="19"/>
        <v>#REF!</v>
      </c>
      <c r="K42" s="60" t="e">
        <f t="shared" si="19"/>
        <v>#REF!</v>
      </c>
      <c r="L42" s="60" t="e">
        <f t="shared" si="19"/>
        <v>#REF!</v>
      </c>
      <c r="M42" s="60" t="e">
        <f t="shared" si="19"/>
        <v>#REF!</v>
      </c>
      <c r="N42" s="60" t="e">
        <f t="shared" si="19"/>
        <v>#REF!</v>
      </c>
      <c r="O42" s="60" t="e">
        <f t="shared" si="19"/>
        <v>#REF!</v>
      </c>
      <c r="P42" s="60" t="e">
        <f t="shared" si="19"/>
        <v>#REF!</v>
      </c>
      <c r="Q42" s="61" t="e">
        <f t="shared" si="19"/>
        <v>#REF!</v>
      </c>
      <c r="R42" s="59"/>
      <c r="S42" s="59"/>
      <c r="T42" s="59"/>
      <c r="U42" s="59"/>
      <c r="V42" s="59"/>
      <c r="W42" s="59"/>
      <c r="X42" s="59"/>
      <c r="Y42" s="59"/>
      <c r="Z42" s="59"/>
    </row>
    <row r="43" spans="1:26">
      <c r="A43" s="16"/>
      <c r="B43" s="1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8"/>
      <c r="R43" s="16"/>
      <c r="S43" s="16"/>
      <c r="T43" s="16"/>
      <c r="U43" s="16"/>
      <c r="V43" s="16"/>
      <c r="W43" s="16"/>
      <c r="X43" s="16"/>
      <c r="Y43" s="16"/>
      <c r="Z43" s="16"/>
    </row>
    <row r="44" spans="1:26">
      <c r="A44" s="16"/>
      <c r="B44" s="59" t="s">
        <v>73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8"/>
      <c r="R44" s="16"/>
      <c r="S44" s="16"/>
      <c r="T44" s="16"/>
      <c r="U44" s="16"/>
      <c r="V44" s="16"/>
      <c r="W44" s="16"/>
      <c r="X44" s="16"/>
      <c r="Y44" s="16"/>
      <c r="Z44" s="16"/>
    </row>
    <row r="45" spans="1:26">
      <c r="A45" s="16"/>
      <c r="B45" s="16" t="s">
        <v>96</v>
      </c>
      <c r="C45" s="57">
        <f>'MSE Middle High Rev&amp;Exp'!I72</f>
        <v>11375</v>
      </c>
      <c r="D45" s="57"/>
      <c r="E45" s="57"/>
      <c r="F45" s="57"/>
      <c r="G45" s="57">
        <f t="shared" ref="G45:O45" si="20">$C45/9</f>
        <v>1263.8888888888889</v>
      </c>
      <c r="H45" s="57">
        <f t="shared" si="20"/>
        <v>1263.8888888888889</v>
      </c>
      <c r="I45" s="57">
        <f t="shared" si="20"/>
        <v>1263.8888888888889</v>
      </c>
      <c r="J45" s="57">
        <f t="shared" si="20"/>
        <v>1263.8888888888889</v>
      </c>
      <c r="K45" s="57">
        <f t="shared" si="20"/>
        <v>1263.8888888888889</v>
      </c>
      <c r="L45" s="57">
        <f t="shared" si="20"/>
        <v>1263.8888888888889</v>
      </c>
      <c r="M45" s="57">
        <f t="shared" si="20"/>
        <v>1263.8888888888889</v>
      </c>
      <c r="N45" s="57">
        <f t="shared" si="20"/>
        <v>1263.8888888888889</v>
      </c>
      <c r="O45" s="57">
        <f t="shared" si="20"/>
        <v>1263.8888888888889</v>
      </c>
      <c r="P45" s="57"/>
      <c r="Q45" s="58">
        <f t="shared" ref="Q45:Q58" si="21">SUM(E45:P45)</f>
        <v>11375</v>
      </c>
      <c r="R45" s="16"/>
      <c r="S45" s="16"/>
      <c r="T45" s="16"/>
      <c r="U45" s="16"/>
      <c r="V45" s="16"/>
      <c r="W45" s="16"/>
      <c r="X45" s="16"/>
      <c r="Y45" s="16"/>
      <c r="Z45" s="16"/>
    </row>
    <row r="46" spans="1:26">
      <c r="A46" s="16"/>
      <c r="B46" s="16" t="s">
        <v>97</v>
      </c>
      <c r="C46" s="57">
        <f>'MSE Middle High Rev&amp;Exp'!I73</f>
        <v>5400</v>
      </c>
      <c r="D46" s="57"/>
      <c r="E46" s="57"/>
      <c r="F46" s="57"/>
      <c r="G46" s="57">
        <f t="shared" ref="G46:O46" si="22">$C46/9</f>
        <v>600</v>
      </c>
      <c r="H46" s="57">
        <f t="shared" si="22"/>
        <v>600</v>
      </c>
      <c r="I46" s="57">
        <f t="shared" si="22"/>
        <v>600</v>
      </c>
      <c r="J46" s="57">
        <f t="shared" si="22"/>
        <v>600</v>
      </c>
      <c r="K46" s="57">
        <f t="shared" si="22"/>
        <v>600</v>
      </c>
      <c r="L46" s="57">
        <f t="shared" si="22"/>
        <v>600</v>
      </c>
      <c r="M46" s="57">
        <f t="shared" si="22"/>
        <v>600</v>
      </c>
      <c r="N46" s="57">
        <f t="shared" si="22"/>
        <v>600</v>
      </c>
      <c r="O46" s="57">
        <f t="shared" si="22"/>
        <v>600</v>
      </c>
      <c r="P46" s="57"/>
      <c r="Q46" s="58">
        <f t="shared" si="21"/>
        <v>5400</v>
      </c>
      <c r="R46" s="16"/>
      <c r="S46" s="16"/>
      <c r="T46" s="16"/>
      <c r="U46" s="16"/>
      <c r="V46" s="16"/>
      <c r="W46" s="16"/>
      <c r="X46" s="16"/>
      <c r="Y46" s="16"/>
      <c r="Z46" s="16"/>
    </row>
    <row r="47" spans="1:26">
      <c r="A47" s="16"/>
      <c r="B47" s="16" t="s">
        <v>98</v>
      </c>
      <c r="C47" s="57">
        <f>'MSE Middle High Rev&amp;Exp'!I74</f>
        <v>0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8">
        <f t="shared" si="21"/>
        <v>0</v>
      </c>
      <c r="R47" s="16"/>
      <c r="S47" s="16"/>
      <c r="T47" s="16"/>
      <c r="U47" s="16"/>
      <c r="V47" s="16"/>
      <c r="W47" s="16"/>
      <c r="X47" s="16"/>
      <c r="Y47" s="16"/>
      <c r="Z47" s="16"/>
    </row>
    <row r="48" spans="1:26">
      <c r="A48" s="16"/>
      <c r="B48" s="16" t="s">
        <v>100</v>
      </c>
      <c r="C48" s="57">
        <f>'MSE Middle High Rev&amp;Exp'!I75</f>
        <v>0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8">
        <f t="shared" si="21"/>
        <v>0</v>
      </c>
      <c r="R48" s="16"/>
      <c r="S48" s="16"/>
      <c r="T48" s="16"/>
      <c r="U48" s="16"/>
      <c r="V48" s="16"/>
      <c r="W48" s="16"/>
      <c r="X48" s="16"/>
      <c r="Y48" s="16"/>
      <c r="Z48" s="16"/>
    </row>
    <row r="49" spans="1:26">
      <c r="A49" s="16"/>
      <c r="B49" s="16" t="s">
        <v>103</v>
      </c>
      <c r="C49" s="57">
        <f>'MSE Middle High Rev&amp;Exp'!I76</f>
        <v>0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8">
        <f t="shared" si="21"/>
        <v>0</v>
      </c>
      <c r="R49" s="16"/>
      <c r="S49" s="16"/>
      <c r="T49" s="16"/>
      <c r="U49" s="16"/>
      <c r="V49" s="16"/>
      <c r="W49" s="16"/>
      <c r="X49" s="16"/>
      <c r="Y49" s="16"/>
      <c r="Z49" s="16"/>
    </row>
    <row r="50" spans="1:26">
      <c r="A50" s="16"/>
      <c r="B50" s="16" t="s">
        <v>107</v>
      </c>
      <c r="C50" s="57">
        <f>'MSE Middle High Rev&amp;Exp'!I77</f>
        <v>40000</v>
      </c>
      <c r="D50" s="57"/>
      <c r="E50" s="57">
        <f t="shared" ref="E50:P50" si="23">$C50/12</f>
        <v>3333.3333333333335</v>
      </c>
      <c r="F50" s="57">
        <f t="shared" si="23"/>
        <v>3333.3333333333335</v>
      </c>
      <c r="G50" s="57">
        <f t="shared" si="23"/>
        <v>3333.3333333333335</v>
      </c>
      <c r="H50" s="57">
        <f t="shared" si="23"/>
        <v>3333.3333333333335</v>
      </c>
      <c r="I50" s="57">
        <f t="shared" si="23"/>
        <v>3333.3333333333335</v>
      </c>
      <c r="J50" s="57">
        <f t="shared" si="23"/>
        <v>3333.3333333333335</v>
      </c>
      <c r="K50" s="57">
        <f t="shared" si="23"/>
        <v>3333.3333333333335</v>
      </c>
      <c r="L50" s="57">
        <f t="shared" si="23"/>
        <v>3333.3333333333335</v>
      </c>
      <c r="M50" s="57">
        <f t="shared" si="23"/>
        <v>3333.3333333333335</v>
      </c>
      <c r="N50" s="57">
        <f t="shared" si="23"/>
        <v>3333.3333333333335</v>
      </c>
      <c r="O50" s="57">
        <f t="shared" si="23"/>
        <v>3333.3333333333335</v>
      </c>
      <c r="P50" s="57">
        <f t="shared" si="23"/>
        <v>3333.3333333333335</v>
      </c>
      <c r="Q50" s="58">
        <f t="shared" si="21"/>
        <v>40000</v>
      </c>
      <c r="R50" s="16"/>
      <c r="S50" s="16"/>
      <c r="T50" s="16"/>
      <c r="U50" s="16"/>
      <c r="V50" s="16"/>
      <c r="W50" s="16"/>
      <c r="X50" s="16"/>
      <c r="Y50" s="16"/>
      <c r="Z50" s="16"/>
    </row>
    <row r="51" spans="1:26">
      <c r="A51" s="16"/>
      <c r="B51" s="16" t="s">
        <v>108</v>
      </c>
      <c r="C51" s="57">
        <f>'MSE Middle High Rev&amp;Exp'!I78</f>
        <v>6000</v>
      </c>
      <c r="D51" s="57"/>
      <c r="E51" s="57">
        <f t="shared" ref="E51:P51" si="24">$C51/12</f>
        <v>500</v>
      </c>
      <c r="F51" s="57">
        <f t="shared" si="24"/>
        <v>500</v>
      </c>
      <c r="G51" s="57">
        <f t="shared" si="24"/>
        <v>500</v>
      </c>
      <c r="H51" s="57">
        <f t="shared" si="24"/>
        <v>500</v>
      </c>
      <c r="I51" s="57">
        <f t="shared" si="24"/>
        <v>500</v>
      </c>
      <c r="J51" s="57">
        <f t="shared" si="24"/>
        <v>500</v>
      </c>
      <c r="K51" s="57">
        <f t="shared" si="24"/>
        <v>500</v>
      </c>
      <c r="L51" s="57">
        <f t="shared" si="24"/>
        <v>500</v>
      </c>
      <c r="M51" s="57">
        <f t="shared" si="24"/>
        <v>500</v>
      </c>
      <c r="N51" s="57">
        <f t="shared" si="24"/>
        <v>500</v>
      </c>
      <c r="O51" s="57">
        <f t="shared" si="24"/>
        <v>500</v>
      </c>
      <c r="P51" s="57">
        <f t="shared" si="24"/>
        <v>500</v>
      </c>
      <c r="Q51" s="58">
        <f t="shared" si="21"/>
        <v>6000</v>
      </c>
      <c r="R51" s="16"/>
      <c r="S51" s="16"/>
      <c r="T51" s="16"/>
      <c r="U51" s="16"/>
      <c r="V51" s="16"/>
      <c r="W51" s="16"/>
      <c r="X51" s="16"/>
      <c r="Y51" s="16"/>
      <c r="Z51" s="16"/>
    </row>
    <row r="52" spans="1:26">
      <c r="A52" s="16"/>
      <c r="B52" s="16" t="s">
        <v>109</v>
      </c>
      <c r="C52" s="57">
        <f>'MSE Middle High Rev&amp;Exp'!I79</f>
        <v>50000</v>
      </c>
      <c r="D52" s="57"/>
      <c r="E52" s="57"/>
      <c r="F52" s="57"/>
      <c r="G52" s="57">
        <f t="shared" ref="G52:O52" si="25">$C52/9</f>
        <v>5555.5555555555557</v>
      </c>
      <c r="H52" s="57">
        <f t="shared" si="25"/>
        <v>5555.5555555555557</v>
      </c>
      <c r="I52" s="57">
        <f t="shared" si="25"/>
        <v>5555.5555555555557</v>
      </c>
      <c r="J52" s="57">
        <f t="shared" si="25"/>
        <v>5555.5555555555557</v>
      </c>
      <c r="K52" s="57">
        <f t="shared" si="25"/>
        <v>5555.5555555555557</v>
      </c>
      <c r="L52" s="57">
        <f t="shared" si="25"/>
        <v>5555.5555555555557</v>
      </c>
      <c r="M52" s="57">
        <f t="shared" si="25"/>
        <v>5555.5555555555557</v>
      </c>
      <c r="N52" s="57">
        <f t="shared" si="25"/>
        <v>5555.5555555555557</v>
      </c>
      <c r="O52" s="57">
        <f t="shared" si="25"/>
        <v>5555.5555555555557</v>
      </c>
      <c r="P52" s="57"/>
      <c r="Q52" s="58">
        <f t="shared" si="21"/>
        <v>50000</v>
      </c>
      <c r="R52" s="16"/>
      <c r="S52" s="16"/>
      <c r="T52" s="16"/>
      <c r="U52" s="16"/>
      <c r="V52" s="16"/>
      <c r="W52" s="16"/>
      <c r="X52" s="16"/>
      <c r="Y52" s="16"/>
      <c r="Z52" s="16"/>
    </row>
    <row r="53" spans="1:26">
      <c r="A53" s="16"/>
      <c r="B53" s="16" t="s">
        <v>110</v>
      </c>
      <c r="C53" s="57">
        <f>'MSE Middle High Rev&amp;Exp'!I81</f>
        <v>35000</v>
      </c>
      <c r="D53" s="57"/>
      <c r="E53" s="57"/>
      <c r="F53" s="57"/>
      <c r="G53" s="57"/>
      <c r="H53" s="57"/>
      <c r="I53" s="57">
        <f>$C53/2</f>
        <v>17500</v>
      </c>
      <c r="J53" s="57"/>
      <c r="K53" s="57"/>
      <c r="L53" s="57"/>
      <c r="M53" s="57">
        <f>$C53/2</f>
        <v>17500</v>
      </c>
      <c r="N53" s="57"/>
      <c r="O53" s="57"/>
      <c r="P53" s="57"/>
      <c r="Q53" s="58">
        <f t="shared" si="21"/>
        <v>35000</v>
      </c>
      <c r="R53" s="16"/>
      <c r="S53" s="16"/>
      <c r="T53" s="16"/>
      <c r="U53" s="16"/>
      <c r="V53" s="16"/>
      <c r="W53" s="16"/>
      <c r="X53" s="16"/>
      <c r="Y53" s="16"/>
      <c r="Z53" s="16"/>
    </row>
    <row r="54" spans="1:26">
      <c r="A54" s="16"/>
      <c r="B54" s="119" t="s">
        <v>111</v>
      </c>
      <c r="C54" s="57">
        <f>'MSE Middle High Rev&amp;Exp'!I82</f>
        <v>10000</v>
      </c>
      <c r="D54" s="57"/>
      <c r="E54" s="57"/>
      <c r="F54" s="57"/>
      <c r="G54" s="57"/>
      <c r="H54" s="57">
        <f>$C54/2</f>
        <v>5000</v>
      </c>
      <c r="I54" s="57"/>
      <c r="J54" s="57"/>
      <c r="K54" s="57"/>
      <c r="L54" s="57">
        <f>$C54/2</f>
        <v>5000</v>
      </c>
      <c r="M54" s="57"/>
      <c r="N54" s="57"/>
      <c r="O54" s="57"/>
      <c r="P54" s="57"/>
      <c r="Q54" s="58">
        <f t="shared" si="21"/>
        <v>10000</v>
      </c>
      <c r="R54" s="16"/>
      <c r="S54" s="16"/>
      <c r="T54" s="16"/>
      <c r="U54" s="16"/>
      <c r="V54" s="16"/>
      <c r="W54" s="16"/>
      <c r="X54" s="16"/>
      <c r="Y54" s="16"/>
      <c r="Z54" s="16"/>
    </row>
    <row r="55" spans="1:26">
      <c r="A55" s="16"/>
      <c r="B55" s="16" t="s">
        <v>113</v>
      </c>
      <c r="C55" s="57">
        <f>'MSE Middle High Rev&amp;Exp'!I83</f>
        <v>5000</v>
      </c>
      <c r="D55" s="57"/>
      <c r="E55" s="57"/>
      <c r="F55" s="57"/>
      <c r="G55" s="57"/>
      <c r="H55" s="57"/>
      <c r="I55" s="57"/>
      <c r="J55" s="57"/>
      <c r="K55" s="57">
        <f>$C55/2</f>
        <v>2500</v>
      </c>
      <c r="L55" s="57"/>
      <c r="M55" s="57"/>
      <c r="N55" s="57">
        <f>$C55/2</f>
        <v>2500</v>
      </c>
      <c r="O55" s="57"/>
      <c r="P55" s="57"/>
      <c r="Q55" s="58">
        <f t="shared" si="21"/>
        <v>5000</v>
      </c>
      <c r="R55" s="16"/>
      <c r="S55" s="16"/>
      <c r="T55" s="16"/>
      <c r="U55" s="16"/>
      <c r="V55" s="16"/>
      <c r="W55" s="16"/>
      <c r="X55" s="16"/>
      <c r="Y55" s="16"/>
      <c r="Z55" s="16"/>
    </row>
    <row r="56" spans="1:26">
      <c r="A56" s="16"/>
      <c r="B56" s="16" t="s">
        <v>115</v>
      </c>
      <c r="C56" s="57">
        <f>'MSE Middle High Rev&amp;Exp'!I84</f>
        <v>6000</v>
      </c>
      <c r="D56" s="57"/>
      <c r="E56" s="57">
        <f t="shared" ref="E56:P56" si="26">$C56/12</f>
        <v>500</v>
      </c>
      <c r="F56" s="57">
        <f t="shared" si="26"/>
        <v>500</v>
      </c>
      <c r="G56" s="57">
        <f t="shared" si="26"/>
        <v>500</v>
      </c>
      <c r="H56" s="57">
        <f t="shared" si="26"/>
        <v>500</v>
      </c>
      <c r="I56" s="57">
        <f t="shared" si="26"/>
        <v>500</v>
      </c>
      <c r="J56" s="57">
        <f t="shared" si="26"/>
        <v>500</v>
      </c>
      <c r="K56" s="57">
        <f t="shared" si="26"/>
        <v>500</v>
      </c>
      <c r="L56" s="57">
        <f t="shared" si="26"/>
        <v>500</v>
      </c>
      <c r="M56" s="57">
        <f t="shared" si="26"/>
        <v>500</v>
      </c>
      <c r="N56" s="57">
        <f t="shared" si="26"/>
        <v>500</v>
      </c>
      <c r="O56" s="57">
        <f t="shared" si="26"/>
        <v>500</v>
      </c>
      <c r="P56" s="57">
        <f t="shared" si="26"/>
        <v>500</v>
      </c>
      <c r="Q56" s="58">
        <f t="shared" si="21"/>
        <v>6000</v>
      </c>
      <c r="R56" s="16"/>
      <c r="S56" s="16"/>
      <c r="T56" s="16"/>
      <c r="U56" s="16"/>
      <c r="V56" s="16"/>
      <c r="W56" s="16"/>
      <c r="X56" s="16"/>
      <c r="Y56" s="16"/>
      <c r="Z56" s="16"/>
    </row>
    <row r="57" spans="1:26">
      <c r="A57" s="16"/>
      <c r="B57" s="16" t="s">
        <v>116</v>
      </c>
      <c r="C57" s="57">
        <f>'MSE Middle High Rev&amp;Exp'!I85</f>
        <v>12000</v>
      </c>
      <c r="D57" s="57"/>
      <c r="E57" s="57"/>
      <c r="F57" s="57">
        <f t="shared" ref="F57:O57" si="27">$C57/10</f>
        <v>1200</v>
      </c>
      <c r="G57" s="57">
        <f t="shared" si="27"/>
        <v>1200</v>
      </c>
      <c r="H57" s="57">
        <f t="shared" si="27"/>
        <v>1200</v>
      </c>
      <c r="I57" s="57">
        <f t="shared" si="27"/>
        <v>1200</v>
      </c>
      <c r="J57" s="57">
        <f t="shared" si="27"/>
        <v>1200</v>
      </c>
      <c r="K57" s="57">
        <f t="shared" si="27"/>
        <v>1200</v>
      </c>
      <c r="L57" s="57">
        <f t="shared" si="27"/>
        <v>1200</v>
      </c>
      <c r="M57" s="57">
        <f t="shared" si="27"/>
        <v>1200</v>
      </c>
      <c r="N57" s="57">
        <f t="shared" si="27"/>
        <v>1200</v>
      </c>
      <c r="O57" s="57">
        <f t="shared" si="27"/>
        <v>1200</v>
      </c>
      <c r="P57" s="57"/>
      <c r="Q57" s="58">
        <f t="shared" si="21"/>
        <v>12000</v>
      </c>
      <c r="R57" s="16"/>
      <c r="S57" s="16"/>
      <c r="T57" s="16"/>
      <c r="U57" s="16"/>
      <c r="V57" s="16"/>
      <c r="W57" s="16"/>
      <c r="X57" s="16"/>
      <c r="Y57" s="16"/>
      <c r="Z57" s="16"/>
    </row>
    <row r="58" spans="1:26">
      <c r="A58" s="16"/>
      <c r="B58" s="45" t="s">
        <v>117</v>
      </c>
      <c r="C58" s="57">
        <f>'MSE Middle High Rev&amp;Exp'!I86</f>
        <v>15000</v>
      </c>
      <c r="D58" s="57"/>
      <c r="E58" s="57">
        <f t="shared" ref="E58:P58" si="28">$C58/12</f>
        <v>1250</v>
      </c>
      <c r="F58" s="57">
        <f t="shared" si="28"/>
        <v>1250</v>
      </c>
      <c r="G58" s="57">
        <f t="shared" si="28"/>
        <v>1250</v>
      </c>
      <c r="H58" s="57">
        <f t="shared" si="28"/>
        <v>1250</v>
      </c>
      <c r="I58" s="57">
        <f t="shared" si="28"/>
        <v>1250</v>
      </c>
      <c r="J58" s="57">
        <f t="shared" si="28"/>
        <v>1250</v>
      </c>
      <c r="K58" s="57">
        <f t="shared" si="28"/>
        <v>1250</v>
      </c>
      <c r="L58" s="57">
        <f t="shared" si="28"/>
        <v>1250</v>
      </c>
      <c r="M58" s="57">
        <f t="shared" si="28"/>
        <v>1250</v>
      </c>
      <c r="N58" s="57">
        <f t="shared" si="28"/>
        <v>1250</v>
      </c>
      <c r="O58" s="57">
        <f t="shared" si="28"/>
        <v>1250</v>
      </c>
      <c r="P58" s="57">
        <f t="shared" si="28"/>
        <v>1250</v>
      </c>
      <c r="Q58" s="58">
        <f t="shared" si="21"/>
        <v>15000</v>
      </c>
      <c r="R58" s="16"/>
      <c r="S58" s="16"/>
      <c r="T58" s="16"/>
      <c r="U58" s="16"/>
      <c r="V58" s="16"/>
      <c r="W58" s="16"/>
      <c r="X58" s="16"/>
      <c r="Y58" s="16"/>
      <c r="Z58" s="16"/>
    </row>
    <row r="59" spans="1:26">
      <c r="A59" s="59"/>
      <c r="B59" s="59" t="s">
        <v>118</v>
      </c>
      <c r="C59" s="60">
        <f>SUM(C45:C58)</f>
        <v>195775</v>
      </c>
      <c r="D59" s="60"/>
      <c r="E59" s="60">
        <f t="shared" ref="E59:Q59" si="29">SUM(E45:E58)</f>
        <v>5583.3333333333339</v>
      </c>
      <c r="F59" s="60">
        <f t="shared" si="29"/>
        <v>6783.3333333333339</v>
      </c>
      <c r="G59" s="60">
        <f t="shared" si="29"/>
        <v>14202.777777777777</v>
      </c>
      <c r="H59" s="60">
        <f t="shared" si="29"/>
        <v>19202.777777777777</v>
      </c>
      <c r="I59" s="60">
        <f t="shared" si="29"/>
        <v>31702.777777777777</v>
      </c>
      <c r="J59" s="60">
        <f t="shared" si="29"/>
        <v>14202.777777777777</v>
      </c>
      <c r="K59" s="60">
        <f t="shared" si="29"/>
        <v>16702.777777777777</v>
      </c>
      <c r="L59" s="60">
        <f t="shared" si="29"/>
        <v>19202.777777777777</v>
      </c>
      <c r="M59" s="60">
        <f t="shared" si="29"/>
        <v>31702.777777777777</v>
      </c>
      <c r="N59" s="60">
        <f t="shared" si="29"/>
        <v>16702.777777777777</v>
      </c>
      <c r="O59" s="60">
        <f t="shared" si="29"/>
        <v>14202.777777777777</v>
      </c>
      <c r="P59" s="60">
        <f t="shared" si="29"/>
        <v>5583.3333333333339</v>
      </c>
      <c r="Q59" s="61">
        <f t="shared" si="29"/>
        <v>195775</v>
      </c>
      <c r="R59" s="59"/>
      <c r="S59" s="59"/>
      <c r="T59" s="59"/>
      <c r="U59" s="59"/>
      <c r="V59" s="59"/>
      <c r="W59" s="59"/>
      <c r="X59" s="59"/>
      <c r="Y59" s="59"/>
      <c r="Z59" s="59"/>
    </row>
    <row r="60" spans="1:26">
      <c r="A60" s="16"/>
      <c r="B60" s="1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  <c r="R60" s="16"/>
      <c r="S60" s="16"/>
      <c r="T60" s="16"/>
      <c r="U60" s="16"/>
      <c r="V60" s="16"/>
      <c r="W60" s="16"/>
      <c r="X60" s="16"/>
      <c r="Y60" s="16"/>
      <c r="Z60" s="16"/>
    </row>
    <row r="61" spans="1:26">
      <c r="A61" s="16"/>
      <c r="B61" s="59" t="s">
        <v>81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  <c r="R61" s="16"/>
      <c r="S61" s="16"/>
      <c r="T61" s="16"/>
      <c r="U61" s="16"/>
      <c r="V61" s="16"/>
      <c r="W61" s="16"/>
      <c r="X61" s="16"/>
      <c r="Y61" s="16"/>
      <c r="Z61" s="16"/>
    </row>
    <row r="62" spans="1:26">
      <c r="A62" s="16"/>
      <c r="B62" s="84" t="s">
        <v>119</v>
      </c>
      <c r="C62" s="57">
        <f>'MSE Middle High Rev&amp;Exp'!I93</f>
        <v>10000</v>
      </c>
      <c r="D62" s="57"/>
      <c r="E62" s="57">
        <f t="shared" ref="E62:E63" si="30">C62</f>
        <v>10000</v>
      </c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>
        <f t="shared" ref="Q62:Q70" si="31">SUM(E62:P62)</f>
        <v>10000</v>
      </c>
      <c r="R62" s="16"/>
      <c r="S62" s="16"/>
      <c r="T62" s="16"/>
      <c r="U62" s="16"/>
      <c r="V62" s="16"/>
      <c r="W62" s="16"/>
      <c r="X62" s="16"/>
      <c r="Y62" s="16"/>
      <c r="Z62" s="16"/>
    </row>
    <row r="63" spans="1:26">
      <c r="A63" s="16"/>
      <c r="B63" s="84" t="s">
        <v>120</v>
      </c>
      <c r="C63" s="57">
        <f>'MSE Middle High Rev&amp;Exp'!I94</f>
        <v>10000</v>
      </c>
      <c r="D63" s="57"/>
      <c r="E63" s="57">
        <f t="shared" si="30"/>
        <v>10000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8">
        <f t="shared" si="31"/>
        <v>10000</v>
      </c>
      <c r="R63" s="16"/>
      <c r="S63" s="16"/>
      <c r="T63" s="16"/>
      <c r="U63" s="16"/>
      <c r="V63" s="16"/>
      <c r="W63" s="16"/>
      <c r="X63" s="16"/>
      <c r="Y63" s="16"/>
      <c r="Z63" s="16"/>
    </row>
    <row r="64" spans="1:26">
      <c r="A64" s="16"/>
      <c r="B64" s="84" t="s">
        <v>121</v>
      </c>
      <c r="C64" s="57">
        <f>'MSE Middle High Rev&amp;Exp'!I95</f>
        <v>6000</v>
      </c>
      <c r="D64" s="57"/>
      <c r="E64" s="57">
        <f t="shared" ref="E64:P64" si="32">$C64/12</f>
        <v>500</v>
      </c>
      <c r="F64" s="57">
        <f t="shared" si="32"/>
        <v>500</v>
      </c>
      <c r="G64" s="57">
        <f t="shared" si="32"/>
        <v>500</v>
      </c>
      <c r="H64" s="57">
        <f t="shared" si="32"/>
        <v>500</v>
      </c>
      <c r="I64" s="57">
        <f t="shared" si="32"/>
        <v>500</v>
      </c>
      <c r="J64" s="57">
        <f t="shared" si="32"/>
        <v>500</v>
      </c>
      <c r="K64" s="57">
        <f t="shared" si="32"/>
        <v>500</v>
      </c>
      <c r="L64" s="57">
        <f t="shared" si="32"/>
        <v>500</v>
      </c>
      <c r="M64" s="57">
        <f t="shared" si="32"/>
        <v>500</v>
      </c>
      <c r="N64" s="57">
        <f t="shared" si="32"/>
        <v>500</v>
      </c>
      <c r="O64" s="57">
        <f t="shared" si="32"/>
        <v>500</v>
      </c>
      <c r="P64" s="57">
        <f t="shared" si="32"/>
        <v>500</v>
      </c>
      <c r="Q64" s="58">
        <f t="shared" si="31"/>
        <v>6000</v>
      </c>
      <c r="R64" s="16"/>
      <c r="S64" s="16"/>
      <c r="T64" s="16"/>
      <c r="U64" s="16"/>
      <c r="V64" s="16"/>
      <c r="W64" s="16"/>
      <c r="X64" s="16"/>
      <c r="Y64" s="16"/>
      <c r="Z64" s="16"/>
    </row>
    <row r="65" spans="1:26">
      <c r="A65" s="16"/>
      <c r="B65" s="84" t="s">
        <v>122</v>
      </c>
      <c r="C65" s="57">
        <f>'MSE Middle High Rev&amp;Exp'!I96</f>
        <v>5000</v>
      </c>
      <c r="D65" s="57"/>
      <c r="E65" s="57">
        <f t="shared" ref="E65:F65" si="33">$C65/2</f>
        <v>2500</v>
      </c>
      <c r="F65" s="57">
        <f t="shared" si="33"/>
        <v>2500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8">
        <f t="shared" si="31"/>
        <v>5000</v>
      </c>
      <c r="R65" s="16"/>
      <c r="S65" s="16"/>
      <c r="T65" s="16"/>
      <c r="U65" s="16"/>
      <c r="V65" s="16"/>
      <c r="W65" s="16"/>
      <c r="X65" s="16"/>
      <c r="Y65" s="16"/>
      <c r="Z65" s="16"/>
    </row>
    <row r="66" spans="1:26">
      <c r="A66" s="16"/>
      <c r="B66" s="84" t="s">
        <v>123</v>
      </c>
      <c r="C66" s="57">
        <f>'MSE Middle High Rev&amp;Exp'!I97</f>
        <v>6000</v>
      </c>
      <c r="D66" s="57"/>
      <c r="E66" s="57">
        <f t="shared" ref="E66:P66" si="34">$C66/12</f>
        <v>500</v>
      </c>
      <c r="F66" s="57">
        <f t="shared" si="34"/>
        <v>500</v>
      </c>
      <c r="G66" s="57">
        <f t="shared" si="34"/>
        <v>500</v>
      </c>
      <c r="H66" s="57">
        <f t="shared" si="34"/>
        <v>500</v>
      </c>
      <c r="I66" s="57">
        <f t="shared" si="34"/>
        <v>500</v>
      </c>
      <c r="J66" s="57">
        <f t="shared" si="34"/>
        <v>500</v>
      </c>
      <c r="K66" s="57">
        <f t="shared" si="34"/>
        <v>500</v>
      </c>
      <c r="L66" s="57">
        <f t="shared" si="34"/>
        <v>500</v>
      </c>
      <c r="M66" s="57">
        <f t="shared" si="34"/>
        <v>500</v>
      </c>
      <c r="N66" s="57">
        <f t="shared" si="34"/>
        <v>500</v>
      </c>
      <c r="O66" s="57">
        <f t="shared" si="34"/>
        <v>500</v>
      </c>
      <c r="P66" s="57">
        <f t="shared" si="34"/>
        <v>500</v>
      </c>
      <c r="Q66" s="58">
        <f t="shared" si="31"/>
        <v>6000</v>
      </c>
      <c r="R66" s="16"/>
      <c r="S66" s="16"/>
      <c r="T66" s="16"/>
      <c r="U66" s="16"/>
      <c r="V66" s="16"/>
      <c r="W66" s="16"/>
      <c r="X66" s="16"/>
      <c r="Y66" s="16"/>
      <c r="Z66" s="16"/>
    </row>
    <row r="67" spans="1:26">
      <c r="A67" s="16"/>
      <c r="B67" s="84" t="s">
        <v>124</v>
      </c>
      <c r="C67" s="57">
        <f>'MSE Middle High Rev&amp;Exp'!I99</f>
        <v>8000</v>
      </c>
      <c r="D67" s="57"/>
      <c r="E67" s="57">
        <f t="shared" ref="E67:P67" si="35">$C67/12</f>
        <v>666.66666666666663</v>
      </c>
      <c r="F67" s="57">
        <f t="shared" si="35"/>
        <v>666.66666666666663</v>
      </c>
      <c r="G67" s="57">
        <f t="shared" si="35"/>
        <v>666.66666666666663</v>
      </c>
      <c r="H67" s="57">
        <f t="shared" si="35"/>
        <v>666.66666666666663</v>
      </c>
      <c r="I67" s="57">
        <f t="shared" si="35"/>
        <v>666.66666666666663</v>
      </c>
      <c r="J67" s="57">
        <f t="shared" si="35"/>
        <v>666.66666666666663</v>
      </c>
      <c r="K67" s="57">
        <f t="shared" si="35"/>
        <v>666.66666666666663</v>
      </c>
      <c r="L67" s="57">
        <f t="shared" si="35"/>
        <v>666.66666666666663</v>
      </c>
      <c r="M67" s="57">
        <f t="shared" si="35"/>
        <v>666.66666666666663</v>
      </c>
      <c r="N67" s="57">
        <f t="shared" si="35"/>
        <v>666.66666666666663</v>
      </c>
      <c r="O67" s="57">
        <f t="shared" si="35"/>
        <v>666.66666666666663</v>
      </c>
      <c r="P67" s="57">
        <f t="shared" si="35"/>
        <v>666.66666666666663</v>
      </c>
      <c r="Q67" s="58">
        <f t="shared" si="31"/>
        <v>8000.0000000000009</v>
      </c>
      <c r="R67" s="16"/>
      <c r="S67" s="16"/>
      <c r="T67" s="16"/>
      <c r="U67" s="16"/>
      <c r="V67" s="16"/>
      <c r="W67" s="16"/>
      <c r="X67" s="16"/>
      <c r="Y67" s="16"/>
      <c r="Z67" s="16"/>
    </row>
    <row r="68" spans="1:26">
      <c r="A68" s="16"/>
      <c r="B68" s="84" t="s">
        <v>125</v>
      </c>
      <c r="C68" s="57">
        <f>'MSE Middle High Rev&amp;Exp'!I100</f>
        <v>15000</v>
      </c>
      <c r="D68" s="57"/>
      <c r="E68" s="57">
        <f t="shared" ref="E68:P68" si="36">$C68/12</f>
        <v>1250</v>
      </c>
      <c r="F68" s="57">
        <f t="shared" si="36"/>
        <v>1250</v>
      </c>
      <c r="G68" s="57">
        <f t="shared" si="36"/>
        <v>1250</v>
      </c>
      <c r="H68" s="57">
        <f t="shared" si="36"/>
        <v>1250</v>
      </c>
      <c r="I68" s="57">
        <f t="shared" si="36"/>
        <v>1250</v>
      </c>
      <c r="J68" s="57">
        <f t="shared" si="36"/>
        <v>1250</v>
      </c>
      <c r="K68" s="57">
        <f t="shared" si="36"/>
        <v>1250</v>
      </c>
      <c r="L68" s="57">
        <f t="shared" si="36"/>
        <v>1250</v>
      </c>
      <c r="M68" s="57">
        <f t="shared" si="36"/>
        <v>1250</v>
      </c>
      <c r="N68" s="57">
        <f t="shared" si="36"/>
        <v>1250</v>
      </c>
      <c r="O68" s="57">
        <f t="shared" si="36"/>
        <v>1250</v>
      </c>
      <c r="P68" s="57">
        <f t="shared" si="36"/>
        <v>1250</v>
      </c>
      <c r="Q68" s="58">
        <f t="shared" si="31"/>
        <v>15000</v>
      </c>
      <c r="R68" s="16"/>
      <c r="S68" s="16"/>
      <c r="T68" s="16"/>
      <c r="U68" s="16"/>
      <c r="V68" s="16"/>
      <c r="W68" s="16"/>
      <c r="X68" s="16"/>
      <c r="Y68" s="16"/>
      <c r="Z68" s="16"/>
    </row>
    <row r="69" spans="1:26">
      <c r="A69" s="16"/>
      <c r="B69" s="84" t="s">
        <v>126</v>
      </c>
      <c r="C69" s="57">
        <f>'MSE Middle High Rev&amp;Exp'!I101</f>
        <v>5000</v>
      </c>
      <c r="D69" s="57"/>
      <c r="E69" s="57">
        <f t="shared" ref="E69:E70" si="37">C69</f>
        <v>5000</v>
      </c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8">
        <f t="shared" si="31"/>
        <v>5000</v>
      </c>
      <c r="R69" s="16"/>
      <c r="S69" s="16"/>
      <c r="T69" s="16"/>
      <c r="U69" s="16"/>
      <c r="V69" s="16"/>
      <c r="W69" s="16"/>
      <c r="X69" s="16"/>
      <c r="Y69" s="16"/>
      <c r="Z69" s="16"/>
    </row>
    <row r="70" spans="1:26">
      <c r="A70" s="16"/>
      <c r="B70" s="84" t="s">
        <v>128</v>
      </c>
      <c r="C70" s="57">
        <f>'MSE Middle High Rev&amp;Exp'!I102</f>
        <v>0</v>
      </c>
      <c r="D70" s="57"/>
      <c r="E70" s="57">
        <f t="shared" si="37"/>
        <v>0</v>
      </c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8">
        <f t="shared" si="31"/>
        <v>0</v>
      </c>
      <c r="R70" s="16"/>
      <c r="S70" s="16"/>
      <c r="T70" s="16"/>
      <c r="U70" s="16"/>
      <c r="V70" s="16"/>
      <c r="W70" s="16"/>
      <c r="X70" s="16"/>
      <c r="Y70" s="16"/>
      <c r="Z70" s="16"/>
    </row>
    <row r="71" spans="1:26">
      <c r="A71" s="59"/>
      <c r="B71" s="59" t="s">
        <v>129</v>
      </c>
      <c r="C71" s="60">
        <f>SUM(C62:C70)</f>
        <v>65000</v>
      </c>
      <c r="D71" s="60"/>
      <c r="E71" s="60">
        <f t="shared" ref="E71:Q71" si="38">SUM(E62:E70)</f>
        <v>30416.666666666668</v>
      </c>
      <c r="F71" s="60">
        <f t="shared" si="38"/>
        <v>5416.666666666667</v>
      </c>
      <c r="G71" s="60">
        <f t="shared" si="38"/>
        <v>2916.6666666666665</v>
      </c>
      <c r="H71" s="60">
        <f t="shared" si="38"/>
        <v>2916.6666666666665</v>
      </c>
      <c r="I71" s="60">
        <f t="shared" si="38"/>
        <v>2916.6666666666665</v>
      </c>
      <c r="J71" s="60">
        <f t="shared" si="38"/>
        <v>2916.6666666666665</v>
      </c>
      <c r="K71" s="60">
        <f t="shared" si="38"/>
        <v>2916.6666666666665</v>
      </c>
      <c r="L71" s="60">
        <f t="shared" si="38"/>
        <v>2916.6666666666665</v>
      </c>
      <c r="M71" s="60">
        <f t="shared" si="38"/>
        <v>2916.6666666666665</v>
      </c>
      <c r="N71" s="60">
        <f t="shared" si="38"/>
        <v>2916.6666666666665</v>
      </c>
      <c r="O71" s="60">
        <f t="shared" si="38"/>
        <v>2916.6666666666665</v>
      </c>
      <c r="P71" s="60">
        <f t="shared" si="38"/>
        <v>2916.6666666666665</v>
      </c>
      <c r="Q71" s="61">
        <f t="shared" si="38"/>
        <v>65000</v>
      </c>
      <c r="R71" s="59"/>
      <c r="S71" s="59"/>
      <c r="T71" s="59"/>
      <c r="U71" s="59"/>
      <c r="V71" s="59"/>
      <c r="W71" s="59"/>
      <c r="X71" s="59"/>
      <c r="Y71" s="59"/>
      <c r="Z71" s="59"/>
    </row>
    <row r="72" spans="1:26">
      <c r="A72" s="16"/>
      <c r="B72" s="16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8"/>
      <c r="R72" s="16"/>
      <c r="S72" s="16"/>
      <c r="T72" s="16"/>
      <c r="U72" s="16"/>
      <c r="V72" s="16"/>
      <c r="W72" s="16"/>
      <c r="X72" s="16"/>
      <c r="Y72" s="16"/>
      <c r="Z72" s="16"/>
    </row>
    <row r="73" spans="1:26">
      <c r="A73" s="16"/>
      <c r="B73" s="71" t="s">
        <v>83</v>
      </c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8"/>
      <c r="R73" s="16"/>
      <c r="S73" s="16"/>
      <c r="T73" s="16"/>
      <c r="U73" s="16"/>
      <c r="V73" s="16"/>
      <c r="W73" s="16"/>
      <c r="X73" s="16"/>
      <c r="Y73" s="16"/>
      <c r="Z73" s="16"/>
    </row>
    <row r="74" spans="1:26">
      <c r="A74" s="16"/>
      <c r="B74" s="84" t="s">
        <v>130</v>
      </c>
      <c r="C74" s="57">
        <f>'MSE Middle High Rev&amp;Exp'!I117</f>
        <v>195266.83917525774</v>
      </c>
      <c r="D74" s="57"/>
      <c r="E74" s="57">
        <f t="shared" ref="E74:P74" si="39">$C74/12</f>
        <v>16272.236597938145</v>
      </c>
      <c r="F74" s="57">
        <f t="shared" si="39"/>
        <v>16272.236597938145</v>
      </c>
      <c r="G74" s="57">
        <f t="shared" si="39"/>
        <v>16272.236597938145</v>
      </c>
      <c r="H74" s="57">
        <f t="shared" si="39"/>
        <v>16272.236597938145</v>
      </c>
      <c r="I74" s="57">
        <f t="shared" si="39"/>
        <v>16272.236597938145</v>
      </c>
      <c r="J74" s="57">
        <f t="shared" si="39"/>
        <v>16272.236597938145</v>
      </c>
      <c r="K74" s="57">
        <f t="shared" si="39"/>
        <v>16272.236597938145</v>
      </c>
      <c r="L74" s="57">
        <f t="shared" si="39"/>
        <v>16272.236597938145</v>
      </c>
      <c r="M74" s="57">
        <f t="shared" si="39"/>
        <v>16272.236597938145</v>
      </c>
      <c r="N74" s="57">
        <f t="shared" si="39"/>
        <v>16272.236597938145</v>
      </c>
      <c r="O74" s="57">
        <f t="shared" si="39"/>
        <v>16272.236597938145</v>
      </c>
      <c r="P74" s="57">
        <f t="shared" si="39"/>
        <v>16272.236597938145</v>
      </c>
      <c r="Q74" s="58">
        <f t="shared" ref="Q74:Q77" si="40">SUM(E74:P74)</f>
        <v>195266.83917525774</v>
      </c>
      <c r="R74" s="16"/>
      <c r="S74" s="16"/>
      <c r="T74" s="16"/>
      <c r="U74" s="16"/>
      <c r="V74" s="16"/>
      <c r="W74" s="16"/>
      <c r="X74" s="16"/>
      <c r="Y74" s="16"/>
      <c r="Z74" s="16"/>
    </row>
    <row r="75" spans="1:26">
      <c r="A75" s="16"/>
      <c r="B75" s="84" t="s">
        <v>131</v>
      </c>
      <c r="C75" s="57">
        <f>'MSE Middle High Rev&amp;Exp'!I118</f>
        <v>40000</v>
      </c>
      <c r="D75" s="57"/>
      <c r="E75" s="57">
        <f t="shared" ref="E75:P75" si="41">$C75/12</f>
        <v>3333.3333333333335</v>
      </c>
      <c r="F75" s="57">
        <f t="shared" si="41"/>
        <v>3333.3333333333335</v>
      </c>
      <c r="G75" s="57">
        <f t="shared" si="41"/>
        <v>3333.3333333333335</v>
      </c>
      <c r="H75" s="57">
        <f t="shared" si="41"/>
        <v>3333.3333333333335</v>
      </c>
      <c r="I75" s="57">
        <f t="shared" si="41"/>
        <v>3333.3333333333335</v>
      </c>
      <c r="J75" s="57">
        <f t="shared" si="41"/>
        <v>3333.3333333333335</v>
      </c>
      <c r="K75" s="57">
        <f t="shared" si="41"/>
        <v>3333.3333333333335</v>
      </c>
      <c r="L75" s="57">
        <f t="shared" si="41"/>
        <v>3333.3333333333335</v>
      </c>
      <c r="M75" s="57">
        <f t="shared" si="41"/>
        <v>3333.3333333333335</v>
      </c>
      <c r="N75" s="57">
        <f t="shared" si="41"/>
        <v>3333.3333333333335</v>
      </c>
      <c r="O75" s="57">
        <f t="shared" si="41"/>
        <v>3333.3333333333335</v>
      </c>
      <c r="P75" s="57">
        <f t="shared" si="41"/>
        <v>3333.3333333333335</v>
      </c>
      <c r="Q75" s="58">
        <f t="shared" si="40"/>
        <v>40000</v>
      </c>
      <c r="R75" s="16"/>
      <c r="S75" s="16"/>
      <c r="T75" s="16"/>
      <c r="U75" s="16"/>
      <c r="V75" s="16"/>
      <c r="W75" s="16"/>
      <c r="X75" s="16"/>
      <c r="Y75" s="16"/>
      <c r="Z75" s="16"/>
    </row>
    <row r="76" spans="1:26">
      <c r="A76" s="16"/>
      <c r="B76" s="84" t="s">
        <v>132</v>
      </c>
      <c r="C76" s="57">
        <f>'MSE Middle High Rev&amp;Exp'!I119</f>
        <v>15000</v>
      </c>
      <c r="D76" s="57"/>
      <c r="E76" s="57">
        <f t="shared" ref="E76:P76" si="42">$C76/12</f>
        <v>1250</v>
      </c>
      <c r="F76" s="57">
        <f t="shared" si="42"/>
        <v>1250</v>
      </c>
      <c r="G76" s="57">
        <f t="shared" si="42"/>
        <v>1250</v>
      </c>
      <c r="H76" s="57">
        <f t="shared" si="42"/>
        <v>1250</v>
      </c>
      <c r="I76" s="57">
        <f t="shared" si="42"/>
        <v>1250</v>
      </c>
      <c r="J76" s="57">
        <f t="shared" si="42"/>
        <v>1250</v>
      </c>
      <c r="K76" s="57">
        <f t="shared" si="42"/>
        <v>1250</v>
      </c>
      <c r="L76" s="57">
        <f t="shared" si="42"/>
        <v>1250</v>
      </c>
      <c r="M76" s="57">
        <f t="shared" si="42"/>
        <v>1250</v>
      </c>
      <c r="N76" s="57">
        <f t="shared" si="42"/>
        <v>1250</v>
      </c>
      <c r="O76" s="57">
        <f t="shared" si="42"/>
        <v>1250</v>
      </c>
      <c r="P76" s="57">
        <f t="shared" si="42"/>
        <v>1250</v>
      </c>
      <c r="Q76" s="58">
        <f t="shared" si="40"/>
        <v>15000</v>
      </c>
      <c r="R76" s="16"/>
      <c r="S76" s="16"/>
      <c r="T76" s="16"/>
      <c r="U76" s="16"/>
      <c r="V76" s="16"/>
      <c r="W76" s="16"/>
      <c r="X76" s="16"/>
      <c r="Y76" s="16"/>
      <c r="Z76" s="16"/>
    </row>
    <row r="77" spans="1:26">
      <c r="A77" s="16"/>
      <c r="B77" s="84" t="s">
        <v>133</v>
      </c>
      <c r="C77" s="57">
        <f>'MSE Middle High Rev&amp;Exp'!I120</f>
        <v>3000</v>
      </c>
      <c r="D77" s="57"/>
      <c r="E77" s="57">
        <f t="shared" ref="E77:P77" si="43">$C77/12</f>
        <v>250</v>
      </c>
      <c r="F77" s="57">
        <f t="shared" si="43"/>
        <v>250</v>
      </c>
      <c r="G77" s="57">
        <f t="shared" si="43"/>
        <v>250</v>
      </c>
      <c r="H77" s="57">
        <f t="shared" si="43"/>
        <v>250</v>
      </c>
      <c r="I77" s="57">
        <f t="shared" si="43"/>
        <v>250</v>
      </c>
      <c r="J77" s="57">
        <f t="shared" si="43"/>
        <v>250</v>
      </c>
      <c r="K77" s="57">
        <f t="shared" si="43"/>
        <v>250</v>
      </c>
      <c r="L77" s="57">
        <f t="shared" si="43"/>
        <v>250</v>
      </c>
      <c r="M77" s="57">
        <f t="shared" si="43"/>
        <v>250</v>
      </c>
      <c r="N77" s="57">
        <f t="shared" si="43"/>
        <v>250</v>
      </c>
      <c r="O77" s="57">
        <f t="shared" si="43"/>
        <v>250</v>
      </c>
      <c r="P77" s="57">
        <f t="shared" si="43"/>
        <v>250</v>
      </c>
      <c r="Q77" s="58">
        <f t="shared" si="40"/>
        <v>3000</v>
      </c>
      <c r="R77" s="16"/>
      <c r="S77" s="16"/>
      <c r="T77" s="16"/>
      <c r="U77" s="16"/>
      <c r="V77" s="16"/>
      <c r="W77" s="16"/>
      <c r="X77" s="16"/>
      <c r="Y77" s="16"/>
      <c r="Z77" s="16"/>
    </row>
    <row r="78" spans="1:26">
      <c r="A78" s="59"/>
      <c r="B78" s="71" t="s">
        <v>134</v>
      </c>
      <c r="C78" s="60">
        <f>SUM(C74:C77)</f>
        <v>253266.83917525774</v>
      </c>
      <c r="D78" s="60"/>
      <c r="E78" s="60">
        <f t="shared" ref="E78:Q78" si="44">SUM(E74:E77)</f>
        <v>21105.569931271479</v>
      </c>
      <c r="F78" s="60">
        <f t="shared" si="44"/>
        <v>21105.569931271479</v>
      </c>
      <c r="G78" s="60">
        <f t="shared" si="44"/>
        <v>21105.569931271479</v>
      </c>
      <c r="H78" s="60">
        <f t="shared" si="44"/>
        <v>21105.569931271479</v>
      </c>
      <c r="I78" s="60">
        <f t="shared" si="44"/>
        <v>21105.569931271479</v>
      </c>
      <c r="J78" s="60">
        <f t="shared" si="44"/>
        <v>21105.569931271479</v>
      </c>
      <c r="K78" s="60">
        <f t="shared" si="44"/>
        <v>21105.569931271479</v>
      </c>
      <c r="L78" s="60">
        <f t="shared" si="44"/>
        <v>21105.569931271479</v>
      </c>
      <c r="M78" s="60">
        <f t="shared" si="44"/>
        <v>21105.569931271479</v>
      </c>
      <c r="N78" s="60">
        <f t="shared" si="44"/>
        <v>21105.569931271479</v>
      </c>
      <c r="O78" s="60">
        <f t="shared" si="44"/>
        <v>21105.569931271479</v>
      </c>
      <c r="P78" s="60">
        <f t="shared" si="44"/>
        <v>21105.569931271479</v>
      </c>
      <c r="Q78" s="61">
        <f t="shared" si="44"/>
        <v>253266.83917525774</v>
      </c>
      <c r="R78" s="59"/>
      <c r="S78" s="59"/>
      <c r="T78" s="59"/>
      <c r="U78" s="59"/>
      <c r="V78" s="59"/>
      <c r="W78" s="59"/>
      <c r="X78" s="59"/>
      <c r="Y78" s="59"/>
      <c r="Z78" s="59"/>
    </row>
    <row r="79" spans="1:26">
      <c r="A79" s="16"/>
      <c r="B79" s="16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8"/>
      <c r="R79" s="16"/>
      <c r="S79" s="16"/>
      <c r="T79" s="16"/>
      <c r="U79" s="16"/>
      <c r="V79" s="16"/>
      <c r="W79" s="16"/>
      <c r="X79" s="16"/>
      <c r="Y79" s="16"/>
      <c r="Z79" s="16"/>
    </row>
    <row r="80" spans="1:26">
      <c r="A80" s="16"/>
      <c r="B80" s="59" t="s">
        <v>84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  <c r="R80" s="16"/>
      <c r="S80" s="16"/>
      <c r="T80" s="16"/>
      <c r="U80" s="16"/>
      <c r="V80" s="16"/>
      <c r="W80" s="16"/>
      <c r="X80" s="16"/>
      <c r="Y80" s="16"/>
      <c r="Z80" s="16"/>
    </row>
    <row r="81" spans="1:26">
      <c r="A81" s="16"/>
      <c r="B81" s="84" t="s">
        <v>136</v>
      </c>
      <c r="C81" s="57">
        <f>'MSE Middle High Rev&amp;Exp'!I129</f>
        <v>10000</v>
      </c>
      <c r="D81" s="57"/>
      <c r="E81" s="57">
        <f t="shared" ref="E81:P81" si="45">$C81/12</f>
        <v>833.33333333333337</v>
      </c>
      <c r="F81" s="57">
        <f t="shared" si="45"/>
        <v>833.33333333333337</v>
      </c>
      <c r="G81" s="57">
        <f t="shared" si="45"/>
        <v>833.33333333333337</v>
      </c>
      <c r="H81" s="57">
        <f t="shared" si="45"/>
        <v>833.33333333333337</v>
      </c>
      <c r="I81" s="57">
        <f t="shared" si="45"/>
        <v>833.33333333333337</v>
      </c>
      <c r="J81" s="57">
        <f t="shared" si="45"/>
        <v>833.33333333333337</v>
      </c>
      <c r="K81" s="57">
        <f t="shared" si="45"/>
        <v>833.33333333333337</v>
      </c>
      <c r="L81" s="57">
        <f t="shared" si="45"/>
        <v>833.33333333333337</v>
      </c>
      <c r="M81" s="57">
        <f t="shared" si="45"/>
        <v>833.33333333333337</v>
      </c>
      <c r="N81" s="57">
        <f t="shared" si="45"/>
        <v>833.33333333333337</v>
      </c>
      <c r="O81" s="57">
        <f t="shared" si="45"/>
        <v>833.33333333333337</v>
      </c>
      <c r="P81" s="57">
        <f t="shared" si="45"/>
        <v>833.33333333333337</v>
      </c>
      <c r="Q81" s="58">
        <f t="shared" ref="Q81:Q82" si="46">SUM(E81:P81)</f>
        <v>10000</v>
      </c>
      <c r="R81" s="16"/>
      <c r="S81" s="16"/>
      <c r="T81" s="16"/>
      <c r="U81" s="16"/>
      <c r="V81" s="16"/>
      <c r="W81" s="16"/>
      <c r="X81" s="16"/>
      <c r="Y81" s="16"/>
      <c r="Z81" s="16"/>
    </row>
    <row r="82" spans="1:26">
      <c r="A82" s="16"/>
      <c r="B82" s="84" t="s">
        <v>137</v>
      </c>
      <c r="C82" s="57">
        <f>'MSE Middle High Rev&amp;Exp'!I130</f>
        <v>15000</v>
      </c>
      <c r="D82" s="57"/>
      <c r="E82" s="57">
        <f t="shared" ref="E82:P82" si="47">$C82/12</f>
        <v>1250</v>
      </c>
      <c r="F82" s="57">
        <f t="shared" si="47"/>
        <v>1250</v>
      </c>
      <c r="G82" s="57">
        <f t="shared" si="47"/>
        <v>1250</v>
      </c>
      <c r="H82" s="57">
        <f t="shared" si="47"/>
        <v>1250</v>
      </c>
      <c r="I82" s="57">
        <f t="shared" si="47"/>
        <v>1250</v>
      </c>
      <c r="J82" s="57">
        <f t="shared" si="47"/>
        <v>1250</v>
      </c>
      <c r="K82" s="57">
        <f t="shared" si="47"/>
        <v>1250</v>
      </c>
      <c r="L82" s="57">
        <f t="shared" si="47"/>
        <v>1250</v>
      </c>
      <c r="M82" s="57">
        <f t="shared" si="47"/>
        <v>1250</v>
      </c>
      <c r="N82" s="57">
        <f t="shared" si="47"/>
        <v>1250</v>
      </c>
      <c r="O82" s="57">
        <f t="shared" si="47"/>
        <v>1250</v>
      </c>
      <c r="P82" s="57">
        <f t="shared" si="47"/>
        <v>1250</v>
      </c>
      <c r="Q82" s="58">
        <f t="shared" si="46"/>
        <v>15000</v>
      </c>
      <c r="R82" s="16"/>
      <c r="S82" s="16"/>
      <c r="T82" s="16"/>
      <c r="U82" s="16"/>
      <c r="V82" s="16"/>
      <c r="W82" s="16"/>
      <c r="X82" s="16"/>
      <c r="Y82" s="16"/>
      <c r="Z82" s="16"/>
    </row>
    <row r="83" spans="1:26">
      <c r="A83" s="59"/>
      <c r="B83" s="59" t="s">
        <v>138</v>
      </c>
      <c r="C83" s="60">
        <f>SUM(C81:C82)</f>
        <v>25000</v>
      </c>
      <c r="D83" s="60"/>
      <c r="E83" s="60">
        <f t="shared" ref="E83:Q83" si="48">SUM(E81:E82)</f>
        <v>2083.3333333333335</v>
      </c>
      <c r="F83" s="60">
        <f t="shared" si="48"/>
        <v>2083.3333333333335</v>
      </c>
      <c r="G83" s="60">
        <f t="shared" si="48"/>
        <v>2083.3333333333335</v>
      </c>
      <c r="H83" s="60">
        <f t="shared" si="48"/>
        <v>2083.3333333333335</v>
      </c>
      <c r="I83" s="60">
        <f t="shared" si="48"/>
        <v>2083.3333333333335</v>
      </c>
      <c r="J83" s="60">
        <f t="shared" si="48"/>
        <v>2083.3333333333335</v>
      </c>
      <c r="K83" s="60">
        <f t="shared" si="48"/>
        <v>2083.3333333333335</v>
      </c>
      <c r="L83" s="60">
        <f t="shared" si="48"/>
        <v>2083.3333333333335</v>
      </c>
      <c r="M83" s="60">
        <f t="shared" si="48"/>
        <v>2083.3333333333335</v>
      </c>
      <c r="N83" s="60">
        <f t="shared" si="48"/>
        <v>2083.3333333333335</v>
      </c>
      <c r="O83" s="60">
        <f t="shared" si="48"/>
        <v>2083.3333333333335</v>
      </c>
      <c r="P83" s="60">
        <f t="shared" si="48"/>
        <v>2083.3333333333335</v>
      </c>
      <c r="Q83" s="61">
        <f t="shared" si="48"/>
        <v>25000</v>
      </c>
      <c r="R83" s="59"/>
      <c r="S83" s="59"/>
      <c r="T83" s="59"/>
      <c r="U83" s="59"/>
      <c r="V83" s="59"/>
      <c r="W83" s="59"/>
      <c r="X83" s="59"/>
      <c r="Y83" s="59"/>
      <c r="Z83" s="59"/>
    </row>
    <row r="84" spans="1:26">
      <c r="A84" s="16"/>
      <c r="B84" s="16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8"/>
      <c r="R84" s="16"/>
      <c r="S84" s="16"/>
      <c r="T84" s="16"/>
      <c r="U84" s="16"/>
      <c r="V84" s="16"/>
      <c r="W84" s="16"/>
      <c r="X84" s="16"/>
      <c r="Y84" s="16"/>
      <c r="Z84" s="16"/>
    </row>
    <row r="85" spans="1:26">
      <c r="A85" s="16"/>
      <c r="B85" s="16" t="s">
        <v>85</v>
      </c>
      <c r="C85" s="57">
        <f ca="1">'MSE Middle High Rev&amp;Exp'!I136</f>
        <v>232157.14043505874</v>
      </c>
      <c r="D85" s="57"/>
      <c r="E85" s="57"/>
      <c r="F85" s="57">
        <f t="shared" ref="F85:N85" ca="1" si="49">$C85/10</f>
        <v>23215.714043505875</v>
      </c>
      <c r="G85" s="57">
        <f t="shared" ca="1" si="49"/>
        <v>23215.714043505875</v>
      </c>
      <c r="H85" s="57">
        <f t="shared" ca="1" si="49"/>
        <v>23215.714043505875</v>
      </c>
      <c r="I85" s="57">
        <f t="shared" ca="1" si="49"/>
        <v>23215.714043505875</v>
      </c>
      <c r="J85" s="57">
        <f t="shared" ca="1" si="49"/>
        <v>23215.714043505875</v>
      </c>
      <c r="K85" s="57">
        <f t="shared" ca="1" si="49"/>
        <v>23215.714043505875</v>
      </c>
      <c r="L85" s="57">
        <f t="shared" ca="1" si="49"/>
        <v>23215.714043505875</v>
      </c>
      <c r="M85" s="57">
        <f t="shared" ca="1" si="49"/>
        <v>23215.714043505875</v>
      </c>
      <c r="N85" s="57">
        <f t="shared" ca="1" si="49"/>
        <v>23215.714043505875</v>
      </c>
      <c r="O85" s="57"/>
      <c r="P85" s="57">
        <f ca="1">$C85/10</f>
        <v>23215.714043505875</v>
      </c>
      <c r="Q85" s="58">
        <f ca="1">SUM(E85:P85)</f>
        <v>232157.14043505871</v>
      </c>
      <c r="R85" s="16"/>
      <c r="S85" s="16"/>
      <c r="T85" s="16"/>
      <c r="U85" s="16"/>
      <c r="V85" s="16"/>
      <c r="W85" s="16"/>
      <c r="X85" s="16"/>
      <c r="Y85" s="16"/>
      <c r="Z85" s="16"/>
    </row>
    <row r="86" spans="1:26">
      <c r="A86" s="16"/>
      <c r="B86" s="59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8"/>
      <c r="R86" s="16"/>
      <c r="S86" s="16"/>
      <c r="T86" s="16"/>
      <c r="U86" s="16"/>
      <c r="V86" s="16"/>
      <c r="W86" s="16"/>
      <c r="X86" s="16"/>
      <c r="Y86" s="16"/>
      <c r="Z86" s="16"/>
    </row>
    <row r="87" spans="1:26">
      <c r="A87" s="59"/>
      <c r="B87" s="59" t="s">
        <v>86</v>
      </c>
      <c r="C87" s="60" t="e">
        <f ca="1">C85+C83+C78+C71+C59+C42</f>
        <v>#REF!</v>
      </c>
      <c r="D87" s="60"/>
      <c r="E87" s="60" t="e">
        <f t="shared" ref="E87:Q87" si="50">E85+E83+E78+E71+E59+E42</f>
        <v>#REF!</v>
      </c>
      <c r="F87" s="60" t="e">
        <f t="shared" ca="1" si="50"/>
        <v>#REF!</v>
      </c>
      <c r="G87" s="60" t="e">
        <f t="shared" ca="1" si="50"/>
        <v>#REF!</v>
      </c>
      <c r="H87" s="60" t="e">
        <f t="shared" ca="1" si="50"/>
        <v>#REF!</v>
      </c>
      <c r="I87" s="60" t="e">
        <f t="shared" ca="1" si="50"/>
        <v>#REF!</v>
      </c>
      <c r="J87" s="60" t="e">
        <f t="shared" ca="1" si="50"/>
        <v>#REF!</v>
      </c>
      <c r="K87" s="60" t="e">
        <f t="shared" ca="1" si="50"/>
        <v>#REF!</v>
      </c>
      <c r="L87" s="60" t="e">
        <f t="shared" ca="1" si="50"/>
        <v>#REF!</v>
      </c>
      <c r="M87" s="60" t="e">
        <f t="shared" ca="1" si="50"/>
        <v>#REF!</v>
      </c>
      <c r="N87" s="60" t="e">
        <f t="shared" ca="1" si="50"/>
        <v>#REF!</v>
      </c>
      <c r="O87" s="60" t="e">
        <f t="shared" si="50"/>
        <v>#REF!</v>
      </c>
      <c r="P87" s="60" t="e">
        <f t="shared" ca="1" si="50"/>
        <v>#REF!</v>
      </c>
      <c r="Q87" s="61" t="e">
        <f t="shared" ca="1" si="50"/>
        <v>#REF!</v>
      </c>
      <c r="R87" s="59"/>
      <c r="S87" s="59"/>
      <c r="T87" s="59"/>
      <c r="U87" s="59"/>
      <c r="V87" s="59"/>
      <c r="W87" s="59"/>
      <c r="X87" s="59"/>
      <c r="Y87" s="59"/>
      <c r="Z87" s="59"/>
    </row>
    <row r="88" spans="1:26">
      <c r="A88" s="16"/>
      <c r="B88" s="16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8"/>
      <c r="R88" s="16"/>
      <c r="S88" s="16"/>
      <c r="T88" s="16"/>
      <c r="U88" s="16"/>
      <c r="V88" s="16"/>
      <c r="W88" s="16"/>
      <c r="X88" s="16"/>
      <c r="Y88" s="16"/>
      <c r="Z88" s="16"/>
    </row>
    <row r="89" spans="1:26">
      <c r="A89" s="59"/>
      <c r="B89" s="59" t="s">
        <v>139</v>
      </c>
      <c r="C89" s="60" t="e">
        <f ca="1">C34-C87</f>
        <v>#REF!</v>
      </c>
      <c r="D89" s="60"/>
      <c r="E89" s="60" t="e">
        <f t="shared" ref="E89:Q89" si="51">E34-E87</f>
        <v>#REF!</v>
      </c>
      <c r="F89" s="60" t="e">
        <f t="shared" ca="1" si="51"/>
        <v>#REF!</v>
      </c>
      <c r="G89" s="60" t="e">
        <f t="shared" ca="1" si="51"/>
        <v>#REF!</v>
      </c>
      <c r="H89" s="60" t="e">
        <f t="shared" ca="1" si="51"/>
        <v>#REF!</v>
      </c>
      <c r="I89" s="60" t="e">
        <f t="shared" ca="1" si="51"/>
        <v>#REF!</v>
      </c>
      <c r="J89" s="60" t="e">
        <f t="shared" ca="1" si="51"/>
        <v>#REF!</v>
      </c>
      <c r="K89" s="60" t="e">
        <f t="shared" ca="1" si="51"/>
        <v>#REF!</v>
      </c>
      <c r="L89" s="60" t="e">
        <f t="shared" ca="1" si="51"/>
        <v>#REF!</v>
      </c>
      <c r="M89" s="60" t="e">
        <f t="shared" ca="1" si="51"/>
        <v>#REF!</v>
      </c>
      <c r="N89" s="60" t="e">
        <f t="shared" ca="1" si="51"/>
        <v>#REF!</v>
      </c>
      <c r="O89" s="60" t="e">
        <f t="shared" si="51"/>
        <v>#REF!</v>
      </c>
      <c r="P89" s="60" t="e">
        <f t="shared" ca="1" si="51"/>
        <v>#REF!</v>
      </c>
      <c r="Q89" s="61" t="e">
        <f t="shared" ca="1" si="51"/>
        <v>#REF!</v>
      </c>
      <c r="R89" s="59"/>
      <c r="S89" s="59"/>
      <c r="T89" s="59"/>
      <c r="U89" s="59"/>
      <c r="V89" s="59"/>
      <c r="W89" s="59"/>
      <c r="X89" s="59"/>
      <c r="Y89" s="59"/>
      <c r="Z89" s="59"/>
    </row>
    <row r="90" spans="1:26">
      <c r="A90" s="16"/>
      <c r="B90" s="16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16"/>
      <c r="S90" s="16"/>
      <c r="T90" s="16"/>
      <c r="U90" s="16"/>
      <c r="V90" s="16"/>
      <c r="W90" s="16"/>
      <c r="X90" s="16"/>
      <c r="Y90" s="16"/>
      <c r="Z90" s="16"/>
    </row>
    <row r="91" spans="1:26">
      <c r="A91" s="59"/>
      <c r="B91" s="59" t="s">
        <v>140</v>
      </c>
      <c r="C91" s="60"/>
      <c r="D91" s="60"/>
      <c r="E91" s="60" t="e">
        <f>E89</f>
        <v>#REF!</v>
      </c>
      <c r="F91" s="60" t="e">
        <f t="shared" ref="F91:P91" ca="1" si="52">E91+F89</f>
        <v>#REF!</v>
      </c>
      <c r="G91" s="60" t="e">
        <f t="shared" ca="1" si="52"/>
        <v>#REF!</v>
      </c>
      <c r="H91" s="60" t="e">
        <f t="shared" ca="1" si="52"/>
        <v>#REF!</v>
      </c>
      <c r="I91" s="60" t="e">
        <f t="shared" ca="1" si="52"/>
        <v>#REF!</v>
      </c>
      <c r="J91" s="60" t="e">
        <f t="shared" ca="1" si="52"/>
        <v>#REF!</v>
      </c>
      <c r="K91" s="60" t="e">
        <f t="shared" ca="1" si="52"/>
        <v>#REF!</v>
      </c>
      <c r="L91" s="60" t="e">
        <f t="shared" ca="1" si="52"/>
        <v>#REF!</v>
      </c>
      <c r="M91" s="60" t="e">
        <f t="shared" ca="1" si="52"/>
        <v>#REF!</v>
      </c>
      <c r="N91" s="60" t="e">
        <f t="shared" ca="1" si="52"/>
        <v>#REF!</v>
      </c>
      <c r="O91" s="60" t="e">
        <f t="shared" ca="1" si="52"/>
        <v>#REF!</v>
      </c>
      <c r="P91" s="60" t="e">
        <f t="shared" ca="1" si="52"/>
        <v>#REF!</v>
      </c>
      <c r="Q91" s="60"/>
      <c r="R91" s="59"/>
      <c r="S91" s="59"/>
      <c r="T91" s="59"/>
      <c r="U91" s="59"/>
      <c r="V91" s="59"/>
      <c r="W91" s="59"/>
      <c r="X91" s="59"/>
      <c r="Y91" s="59"/>
      <c r="Z91" s="59"/>
    </row>
    <row r="92" spans="1:26">
      <c r="A92" s="16"/>
      <c r="B92" s="16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16"/>
      <c r="S92" s="16"/>
      <c r="T92" s="16"/>
      <c r="U92" s="16"/>
      <c r="V92" s="16"/>
      <c r="W92" s="16"/>
      <c r="X92" s="16"/>
      <c r="Y92" s="16"/>
      <c r="Z92" s="16"/>
    </row>
    <row r="93" spans="1:26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</sheetData>
  <mergeCells count="1">
    <mergeCell ref="E4: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D58D2555BC14B96DA0E7067081C89" ma:contentTypeVersion="4" ma:contentTypeDescription="Create a new document." ma:contentTypeScope="" ma:versionID="4b9f0de61f32eab846cbdf528e0365a6">
  <xsd:schema xmlns:xsd="http://www.w3.org/2001/XMLSchema" xmlns:xs="http://www.w3.org/2001/XMLSchema" xmlns:p="http://schemas.microsoft.com/office/2006/metadata/properties" xmlns:ns2="95EA015B-16B9-45B9-BC5B-C9297A67CB1C" xmlns:ns3="95ea015b-16b9-45b9-bc5b-c9297a67cb1c" xmlns:ns4="191801cf-70e2-4b68-a88a-a0a3655afe07" xmlns:ns5="b4ace3c3-5fe0-4382-9ffe-89eb4163eab4" targetNamespace="http://schemas.microsoft.com/office/2006/metadata/properties" ma:root="true" ma:fieldsID="abc62f75fdb1dcaeba457e63c79d4524" ns2:_="" ns3:_="" ns4:_="" ns5:_="">
    <xsd:import namespace="95EA015B-16B9-45B9-BC5B-C9297A67CB1C"/>
    <xsd:import namespace="95ea015b-16b9-45b9-bc5b-c9297a67cb1c"/>
    <xsd:import namespace="191801cf-70e2-4b68-a88a-a0a3655afe07"/>
    <xsd:import namespace="b4ace3c3-5fe0-4382-9ffe-89eb4163eab4"/>
    <xsd:element name="properties">
      <xsd:complexType>
        <xsd:sequence>
          <xsd:element name="documentManagement">
            <xsd:complexType>
              <xsd:all>
                <xsd:element ref="ns2:Version_x0020_Status" minOccurs="0"/>
                <xsd:element ref="ns3:TaxCatchAll" minOccurs="0"/>
                <xsd:element ref="ns4:gf6253a543314b3398c851d0509d1365" minOccurs="0"/>
                <xsd:element ref="ns4:h3c811ad23bc486f97bcc74ac59da9bd" minOccurs="0"/>
                <xsd:element ref="ns3:SharedWithUsers" minOccurs="0"/>
                <xsd:element ref="ns3:SharedWithDetails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A015B-16B9-45B9-BC5B-C9297A67CB1C" elementFormDefault="qualified">
    <xsd:import namespace="http://schemas.microsoft.com/office/2006/documentManagement/types"/>
    <xsd:import namespace="http://schemas.microsoft.com/office/infopath/2007/PartnerControls"/>
    <xsd:element name="Version_x0020_Status" ma:index="8" nillable="true" ma:displayName="Version Status" ma:default="Draft" ma:format="Dropdown" ma:internalName="Version_x0020_Status" ma:readOnly="false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a015b-16b9-45b9-bc5b-c9297a67cb1c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f33a080-8bf4-45f4-982d-36ec4348530e}" ma:internalName="TaxCatchAll" ma:showField="CatchAllData" ma:web="95ea015b-16b9-45b9-bc5b-c9297a67cb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801cf-70e2-4b68-a88a-a0a3655afe07" elementFormDefault="qualified">
    <xsd:import namespace="http://schemas.microsoft.com/office/2006/documentManagement/types"/>
    <xsd:import namespace="http://schemas.microsoft.com/office/infopath/2007/PartnerControls"/>
    <xsd:element name="gf6253a543314b3398c851d0509d1365" ma:index="11" nillable="true" ma:taxonomy="true" ma:internalName="gf6253a543314b3398c851d0509d1365" ma:taxonomyFieldName="Project_x0020_Terms" ma:displayName="Project Terms" ma:default="" ma:fieldId="{0f6253a5-4331-4b33-98c8-51d0509d1365}" ma:sspId="3650b136-abc4-4ea2-a5f2-aa3252339c6d" ma:termSetId="23372e39-b059-491d-a7ff-5c3637b658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c811ad23bc486f97bcc74ac59da9bd" ma:index="12" nillable="true" ma:taxonomy="true" ma:internalName="h3c811ad23bc486f97bcc74ac59da9bd" ma:taxonomyFieldName="Client_x0020_Name" ma:displayName="Client Name" ma:default="" ma:fieldId="{13c811ad-23bc-486f-97bc-c74ac59da9bd}" ma:sspId="3650b136-abc4-4ea2-a5f2-aa3252339c6d" ma:termSetId="5c7fbfa9-f84f-4d4a-8d7a-dbbfb86b132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ce3c3-5fe0-4382-9ffe-89eb4163e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ea015b-16b9-45b9-bc5b-c9297a67cb1c">
      <Value>161</Value>
    </TaxCatchAll>
    <Version_x0020_Status xmlns="95EA015B-16B9-45B9-BC5B-C9297A67CB1C">Draft</Version_x0020_Status>
    <gf6253a543314b3398c851d0509d1365 xmlns="191801cf-70e2-4b68-a88a-a0a3655afe07">
      <Terms xmlns="http://schemas.microsoft.com/office/infopath/2007/PartnerControls"/>
    </gf6253a543314b3398c851d0509d1365>
    <h3c811ad23bc486f97bcc74ac59da9bd xmlns="191801cf-70e2-4b68-a88a-a0a3655afe0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Memphis School of Excellence</TermName>
          <TermId xmlns="http://schemas.microsoft.com/office/infopath/2007/PartnerControls">925ec39a-9e6e-41ea-b5a7-c99c757fe2f1</TermId>
        </TermInfo>
      </Terms>
    </h3c811ad23bc486f97bcc74ac59da9bd>
  </documentManagement>
</p:properties>
</file>

<file path=customXml/itemProps1.xml><?xml version="1.0" encoding="utf-8"?>
<ds:datastoreItem xmlns:ds="http://schemas.openxmlformats.org/officeDocument/2006/customXml" ds:itemID="{997B9725-4999-4F95-8A97-6638FE9FCE90}"/>
</file>

<file path=customXml/itemProps2.xml><?xml version="1.0" encoding="utf-8"?>
<ds:datastoreItem xmlns:ds="http://schemas.openxmlformats.org/officeDocument/2006/customXml" ds:itemID="{DDF4D60A-0E62-499D-B8A6-5D463393CFFC}"/>
</file>

<file path=customXml/itemProps3.xml><?xml version="1.0" encoding="utf-8"?>
<ds:datastoreItem xmlns:ds="http://schemas.openxmlformats.org/officeDocument/2006/customXml" ds:itemID="{FBA5895F-8AA3-4B61-B766-0BAD5CF35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MSE Middle High Summary</vt:lpstr>
      <vt:lpstr>MSE Middle High Rev&amp;Exp</vt:lpstr>
      <vt:lpstr>2019-2020 Cash Flow Statement</vt:lpstr>
      <vt:lpstr>MSE Middle High Staffing</vt:lpstr>
      <vt:lpstr>Staffing Summary</vt:lpstr>
      <vt:lpstr>Facility</vt:lpstr>
      <vt:lpstr>Share of Network Costs</vt:lpstr>
      <vt:lpstr>2020-2021 Cash Flow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Gregory Thompson</cp:lastModifiedBy>
  <dcterms:modified xsi:type="dcterms:W3CDTF">2020-01-27T13:58:22Z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0x010100F71D58D2555BC14B96DA0E7067081C89</vt:lpwstr>
  </property>
  <property fmtid="{D5CDD505-2E9C-101B-9397-08002B2CF9AE}" pid="3" name="Project Terms">
    <vt:lpwstr/>
  </property>
  <property fmtid="{D5CDD505-2E9C-101B-9397-08002B2CF9AE}" pid="4" name="Client Name">
    <vt:lpwstr>161;#Memphis School of Excellence|925ec39a-9e6e-41ea-b5a7-c99c757fe2f1</vt:lpwstr>
  </property>
</Properties>
</file>